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baskeviciene\Desktop\Desktop\Karantinas\SPP+SVP\"/>
    </mc:Choice>
  </mc:AlternateContent>
  <xr:revisionPtr revIDLastSave="0" documentId="8_{E8AF5065-5142-460A-930F-40ABF19FA5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 - 02" sheetId="2" r:id="rId1"/>
    <sheet name="Stebėsenos rodikli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2" l="1"/>
  <c r="L35" i="2"/>
  <c r="L29" i="2"/>
  <c r="L66" i="2" l="1"/>
  <c r="L69" i="2"/>
  <c r="N69" i="2" l="1"/>
  <c r="M69" i="2"/>
  <c r="L54" i="2" l="1"/>
  <c r="L46" i="2"/>
  <c r="L109" i="2"/>
  <c r="L72" i="2" l="1"/>
  <c r="L113" i="2" l="1"/>
  <c r="N83" i="2"/>
  <c r="M83" i="2"/>
  <c r="L59" i="2"/>
  <c r="L56" i="2"/>
  <c r="L49" i="2"/>
  <c r="L38" i="2"/>
  <c r="L22" i="2"/>
  <c r="L19" i="2"/>
  <c r="L16" i="2"/>
  <c r="M129" i="2"/>
  <c r="N129" i="2"/>
  <c r="N38" i="2"/>
  <c r="M38" i="2"/>
  <c r="K38" i="2"/>
  <c r="L115" i="2"/>
  <c r="M106" i="2"/>
  <c r="N106" i="2"/>
  <c r="M93" i="2"/>
  <c r="N93" i="2"/>
  <c r="L93" i="2"/>
  <c r="M91" i="2"/>
  <c r="N91" i="2"/>
  <c r="L91" i="2"/>
  <c r="M87" i="2"/>
  <c r="N87" i="2"/>
  <c r="L87" i="2"/>
  <c r="L88" i="2" s="1"/>
  <c r="M81" i="2"/>
  <c r="N81" i="2"/>
  <c r="L81" i="2"/>
  <c r="M77" i="2"/>
  <c r="N77" i="2"/>
  <c r="L77" i="2"/>
  <c r="M79" i="2"/>
  <c r="N79" i="2"/>
  <c r="L79" i="2"/>
  <c r="M74" i="2"/>
  <c r="N74" i="2"/>
  <c r="L74" i="2"/>
  <c r="M66" i="2"/>
  <c r="N66" i="2"/>
  <c r="L63" i="2"/>
  <c r="M63" i="2"/>
  <c r="N63" i="2"/>
  <c r="M59" i="2"/>
  <c r="N59" i="2"/>
  <c r="M54" i="2"/>
  <c r="N54" i="2"/>
  <c r="M16" i="2"/>
  <c r="N16" i="2"/>
  <c r="N84" i="2" l="1"/>
  <c r="L84" i="2"/>
  <c r="M84" i="2"/>
  <c r="L39" i="2"/>
  <c r="L94" i="2"/>
  <c r="L106" i="2"/>
  <c r="L110" i="2" s="1"/>
  <c r="L116" i="2"/>
  <c r="N35" i="2"/>
  <c r="M35" i="2"/>
  <c r="K35" i="2"/>
  <c r="L117" i="2" l="1"/>
  <c r="L118" i="2" s="1"/>
  <c r="L119" i="2" s="1"/>
  <c r="N115" i="2"/>
  <c r="N113" i="2"/>
  <c r="N109" i="2"/>
  <c r="N110" i="2" s="1"/>
  <c r="N88" i="2"/>
  <c r="N72" i="2"/>
  <c r="N75" i="2" s="1"/>
  <c r="N56" i="2"/>
  <c r="N49" i="2"/>
  <c r="N46" i="2"/>
  <c r="N41" i="2"/>
  <c r="N29" i="2"/>
  <c r="N22" i="2"/>
  <c r="N19" i="2"/>
  <c r="N39" i="2" l="1"/>
  <c r="N64" i="2"/>
  <c r="N116" i="2"/>
  <c r="N94" i="2"/>
  <c r="N117" i="2" l="1"/>
  <c r="N118" i="2" s="1"/>
  <c r="N119" i="2" s="1"/>
  <c r="M113" i="2" l="1"/>
  <c r="M88" i="2"/>
  <c r="M72" i="2"/>
  <c r="M75" i="2" s="1"/>
  <c r="M56" i="2"/>
  <c r="M49" i="2"/>
  <c r="M46" i="2"/>
  <c r="M29" i="2"/>
  <c r="M22" i="2"/>
  <c r="M19" i="2"/>
  <c r="M39" i="2" l="1"/>
  <c r="K29" i="2"/>
  <c r="K22" i="2"/>
  <c r="K19" i="2"/>
  <c r="K72" i="2" l="1"/>
  <c r="K66" i="2"/>
  <c r="K83" i="2"/>
  <c r="K63" i="2"/>
  <c r="K59" i="2"/>
  <c r="K56" i="2"/>
  <c r="K54" i="2"/>
  <c r="K41" i="2"/>
  <c r="K74" i="2"/>
  <c r="K46" i="2"/>
  <c r="K81" i="2"/>
  <c r="K87" i="2"/>
  <c r="K91" i="2"/>
  <c r="K93" i="2"/>
  <c r="K79" i="2"/>
  <c r="K77" i="2"/>
  <c r="M115" i="2"/>
  <c r="M109" i="2"/>
  <c r="M110" i="2" s="1"/>
  <c r="M116" i="2" l="1"/>
  <c r="M117" i="2" s="1"/>
  <c r="M94" i="2"/>
  <c r="K115" i="2"/>
  <c r="K109" i="2"/>
  <c r="K106" i="2"/>
  <c r="K113" i="2"/>
  <c r="N130" i="2" l="1"/>
  <c r="M130" i="2"/>
  <c r="L130" i="2"/>
  <c r="L129" i="2"/>
  <c r="L131" i="2"/>
  <c r="L133" i="2"/>
  <c r="M132" i="2"/>
  <c r="M128" i="2"/>
  <c r="N132" i="2"/>
  <c r="N128" i="2"/>
  <c r="M131" i="2"/>
  <c r="N131" i="2"/>
  <c r="L136" i="2"/>
  <c r="L135" i="2" s="1"/>
  <c r="N134" i="2"/>
  <c r="M134" i="2"/>
  <c r="N136" i="2"/>
  <c r="N135" i="2" s="1"/>
  <c r="L132" i="2"/>
  <c r="L128" i="2"/>
  <c r="L134" i="2"/>
  <c r="M136" i="2"/>
  <c r="M135" i="2" s="1"/>
  <c r="M118" i="2"/>
  <c r="M119" i="2" s="1"/>
  <c r="L41" i="2"/>
  <c r="L64" i="2" s="1"/>
  <c r="M41" i="2"/>
  <c r="M64" i="2" s="1"/>
  <c r="L95" i="2" l="1"/>
  <c r="L96" i="2" s="1"/>
  <c r="L97" i="2" s="1"/>
  <c r="L120" i="2" s="1"/>
  <c r="L126" i="2"/>
  <c r="L125" i="2" s="1"/>
  <c r="L137" i="2" l="1"/>
  <c r="L139" i="2" s="1"/>
  <c r="N95" i="2"/>
  <c r="N96" i="2" s="1"/>
  <c r="N97" i="2" s="1"/>
  <c r="N120" i="2" s="1"/>
  <c r="M95" i="2"/>
  <c r="M96" i="2" s="1"/>
  <c r="M97" i="2" s="1"/>
  <c r="L140" i="2" l="1"/>
  <c r="M126" i="2" s="1"/>
  <c r="M133" i="2"/>
  <c r="N133" i="2"/>
  <c r="M120" i="2"/>
  <c r="M125" i="2" l="1"/>
  <c r="M137" i="2" l="1"/>
  <c r="M140" i="2" l="1"/>
  <c r="M139" i="2"/>
  <c r="N126" i="2" s="1"/>
  <c r="N125" i="2" s="1"/>
  <c r="N137" i="2" s="1"/>
  <c r="N140" i="2" l="1"/>
  <c r="N1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tc={B30C82F2-CAC3-4792-8010-FBF58088959A}</author>
    <author>tc={B9A5A2E3-975F-4D32-A4D6-221A8767B160}</author>
    <author>tc={A8E64ACB-B018-43AD-9F7E-4069813CD538}</author>
    <author>tc={B627AEE7-740B-458B-A58F-C571DAFA7F1F}</author>
    <author>tc={F9BB43DD-D2D6-4DF9-8F4A-DD56E02E53BE}</author>
    <author>tc={DACB770F-4A26-4C0B-8716-801CBD8BC598}</author>
    <author>tc={B69BA67C-07E2-4178-AEBE-BBD26B7A2200}</author>
    <author>tc={2CE984B8-100E-4C29-8BC6-B0B58A97B63A}</author>
    <author>tc={AE381844-AAFC-4A2E-8075-F1FD59FCB637}</author>
    <author>tc={946DD608-4426-4DD6-83E6-D2FB038CEB3F}</author>
  </authors>
  <commentList>
    <comment ref="M17" authorId="0" shapeId="0" xr:uid="{B30C82F2-CAC3-4792-8010-FBF58088959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Gamtos mokslų laboratorija; IKT ir mokyklinių baldų atnaujinimas</t>
      </text>
    </comment>
    <comment ref="N17" authorId="1" shapeId="0" xr:uid="{B9A5A2E3-975F-4D32-A4D6-221A8767B160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Klasių vėdinimo sistema</t>
      </text>
    </comment>
    <comment ref="L20" authorId="2" shapeId="0" xr:uid="{A8E64ACB-B018-43AD-9F7E-4069813CD53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Futbolo aikštelės įrengimas</t>
      </text>
    </comment>
    <comment ref="L40" authorId="3" shapeId="0" xr:uid="{B627AEE7-740B-458B-A58F-C571DAFA7F1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Parketo atnaujinimas</t>
      </text>
    </comment>
    <comment ref="M40" authorId="4" shapeId="0" xr:uid="{F9BB43DD-D2D6-4DF9-8F4A-DD56E02E53BE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Vidaus remontas</t>
      </text>
    </comment>
    <comment ref="L42" authorId="5" shapeId="0" xr:uid="{DACB770F-4A26-4C0B-8716-801CBD8BC59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Padidinta 0,6 t. Eur Dainų šventės kelionės išlaidoms</t>
      </text>
    </comment>
    <comment ref="L67" authorId="6" shapeId="0" xr:uid="{B69BA67C-07E2-4178-AEBE-BBD26B7A2200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Moksleivių dainų šventė: 10 t. Eur tautiniai rūbai,1,9. Eur kelionės išlaidos</t>
      </text>
    </comment>
    <comment ref="L101" authorId="7" shapeId="0" xr:uid="{2CE984B8-100E-4C29-8BC6-B0B58A97B63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Sporto prekių įsigijimas: futbolo vartų tinklai ir kt.</t>
      </text>
    </comment>
    <comment ref="L104" authorId="8" shapeId="0" xr:uid="{AE381844-AAFC-4A2E-8075-F1FD59FCB637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Dengtų teniso ir padelio kortų statyba</t>
      </text>
    </comment>
    <comment ref="L107" authorId="9" shapeId="0" xr:uid="{946DD608-4426-4DD6-83E6-D2FB038CEB3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Treniruoklių remontas</t>
      </text>
    </comment>
  </commentList>
</comments>
</file>

<file path=xl/sharedStrings.xml><?xml version="1.0" encoding="utf-8"?>
<sst xmlns="http://schemas.openxmlformats.org/spreadsheetml/2006/main" count="375" uniqueCount="238">
  <si>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</si>
  <si>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</si>
  <si>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</si>
  <si>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</si>
  <si>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</si>
  <si>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</si>
  <si>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</si>
  <si>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</si>
  <si>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>SBB</t>
  </si>
  <si>
    <t>Iš viso priemonei:</t>
  </si>
  <si>
    <t>SPP</t>
  </si>
  <si>
    <t>Finansavimo šaltinių suvestinė</t>
  </si>
  <si>
    <t>Finansavimo šaltiniai</t>
  </si>
  <si>
    <t>3.2.1.1.1</t>
  </si>
  <si>
    <t>3.2.1.1.2</t>
  </si>
  <si>
    <t>3.2.1.1.3</t>
  </si>
  <si>
    <t>3.2.1.2.1</t>
  </si>
  <si>
    <t>3.2.1.2.3</t>
  </si>
  <si>
    <t>3.2.1.2.4</t>
  </si>
  <si>
    <t>3.2.1.2.5</t>
  </si>
  <si>
    <t>3.2.1.3.1</t>
  </si>
  <si>
    <t>3.2.1.3.3</t>
  </si>
  <si>
    <t>3.2.1.4.1</t>
  </si>
  <si>
    <t>3.2.1.4.2</t>
  </si>
  <si>
    <t>3.2.1.4.3</t>
  </si>
  <si>
    <t>3.2.1.5.1</t>
  </si>
  <si>
    <t>3.2.1.6.1</t>
  </si>
  <si>
    <t>3.2.1.6.2</t>
  </si>
  <si>
    <t>3.2.1.2.2</t>
  </si>
  <si>
    <t>Veiklos vykdytojas</t>
  </si>
  <si>
    <t>3.2.1.4.4</t>
  </si>
  <si>
    <t>3.2.1.2.7</t>
  </si>
  <si>
    <t>Švietimo skyrius</t>
  </si>
  <si>
    <t>Neringos gimnazija</t>
  </si>
  <si>
    <t>Neringos meno mokykla</t>
  </si>
  <si>
    <t>Neringos sporto mokykla</t>
  </si>
  <si>
    <t>Miesto tvarkymo ir statybos skyrius</t>
  </si>
  <si>
    <t>Socialinės paramos skyrius</t>
  </si>
  <si>
    <t>Nidos lopšelio-darželio „Ąžuoliukas“ pastato modernizavimas (T)</t>
  </si>
  <si>
    <t>Juodkrantės IU pastato modernizavimas (T)</t>
  </si>
  <si>
    <t>Neringos meno mokyklos pastato atnaujinimas (T)</t>
  </si>
  <si>
    <t>Neringos meno mokyklos veiklos užtikrinimas (T)</t>
  </si>
  <si>
    <t>Neringos sporto mokyklos veiklos užtikrinimas (T)</t>
  </si>
  <si>
    <t xml:space="preserve"> FŠPUP finansavimas mokymo lėšomis (T)</t>
  </si>
  <si>
    <t>Neringos sporto mokyklos pastato atnaujinimas (T)</t>
  </si>
  <si>
    <t>Stažuočių, mokymų pedagogų kompetencijų tobulinimui organizavimas (T)</t>
  </si>
  <si>
    <t>Pedagogų inovacijų skatinimas (T)</t>
  </si>
  <si>
    <t>Neformaliojo suaugusiųjų švietimo ir tęstinio mokymosi programų finansavimas (T)</t>
  </si>
  <si>
    <t xml:space="preserve">Ugdymosi pagal VUP kitoje savivaldybėje kompensavimo sistemos finansavimas (T)
</t>
  </si>
  <si>
    <t>2.2.3.1.1.</t>
  </si>
  <si>
    <t>2.2.3.2.1.</t>
  </si>
  <si>
    <t>2.2.3.2.2.</t>
  </si>
  <si>
    <t>Aktyvaus poilsio, laisvalaikio, sporto infrastruktūros atnaujinimas ir įrengimas
(T)</t>
  </si>
  <si>
    <t>Sporto zonų atnaujinimas ir įrengimas (T)</t>
  </si>
  <si>
    <t>Sporto renginių savivaldybėje ar partnerio teisėmis organizavimas (T)</t>
  </si>
  <si>
    <t>Geriausiųjų  sportininkų skatinimas (T)</t>
  </si>
  <si>
    <t>TIKSLŲ, UŽDAVINIŲ, PRIEMONIŲ IR VEIKLŲ IR IŠLAIDŲ SUVESTINĖ</t>
  </si>
  <si>
    <t>2026 m. poreikis (tūkst. Eur)</t>
  </si>
  <si>
    <t>Savivaldybės strateginio plėtros plano priemonės kodas</t>
  </si>
  <si>
    <t>3.2.1.1.</t>
  </si>
  <si>
    <t>3.2.1.2.</t>
  </si>
  <si>
    <t>Iš viso uždaviniui:</t>
  </si>
  <si>
    <t>Iš viso prioritetui:</t>
  </si>
  <si>
    <t>Iš viso tikslui:</t>
  </si>
  <si>
    <t>Iš viso programai: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</si>
  <si>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</si>
  <si>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</si>
  <si>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</si>
  <si>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</si>
  <si>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</si>
  <si>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Visuomenės sveikatos rėmimo specialioji programa (VSP)</t>
  </si>
  <si>
    <t>Lietuvos Respublikos valstybės biudžeto dotacijos (VB)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</si>
  <si>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</si>
  <si>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</si>
  <si>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</si>
  <si>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</si>
  <si>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</si>
  <si>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</si>
  <si>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</si>
  <si>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</si>
  <si>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</si>
  <si>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</si>
  <si>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VB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</si>
  <si>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</si>
  <si>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</si>
  <si>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</si>
  <si>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</si>
  <si>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</si>
  <si>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R-03-02-02</t>
  </si>
  <si>
    <t>R-03-02-01</t>
  </si>
  <si>
    <t>Neformaliojo švietimo galimybėmis mokykloje ir kitur besinaudojančių mokinių dalis, proc.</t>
  </si>
  <si>
    <t>R-03-02-03</t>
  </si>
  <si>
    <t>R-03-02-04</t>
  </si>
  <si>
    <t>Aukščiausios kvalifikacijos mokytojų (metodininkų ir ekspertų) dalis, proc.</t>
  </si>
  <si>
    <t>R-03-02-05</t>
  </si>
  <si>
    <t>Pasitenkinimo lygis teikiamomis ugdymo paslaugomis, proc.</t>
  </si>
  <si>
    <t>R-02-02-01</t>
  </si>
  <si>
    <t>R-02-02-02</t>
  </si>
  <si>
    <t>Atnaujintos ir įrengtos sporto zonos ir infrastruktūra, sk.</t>
  </si>
  <si>
    <t>02. Švietimo ir sporto veiklos programa</t>
  </si>
  <si>
    <t>3.2 tikslas. Viešųjų paslaugų kokybės gerinimas</t>
  </si>
  <si>
    <t>3.2.1.1.1 veikla. Nidos lopšelio-darželio „Ąžuoliukas“ pastato modernizavimas</t>
  </si>
  <si>
    <t>V-03-02-01-01-01-01</t>
  </si>
  <si>
    <t>3.2.1.1.2 veikla. Neringos gimnazijos pastato modernizavimas</t>
  </si>
  <si>
    <t>V-03-02-01-01-02-01</t>
  </si>
  <si>
    <t>3.2.1.1.4 veikla. Neringos gimnazijos veiklos užtikrinimas</t>
  </si>
  <si>
    <t>V-03-02-01-01-04-01</t>
  </si>
  <si>
    <t>V-03-02-01-01-04-02</t>
  </si>
  <si>
    <t>V-03-02-01-01-04-03</t>
  </si>
  <si>
    <t>V-03-02-01-01-04-04</t>
  </si>
  <si>
    <t>V-03-02-01-01-04-05</t>
  </si>
  <si>
    <t>3.2.1.1.5 veikla. Nidos lopšelio-darželio „Ąžuoliukas“ veiklos užtikrinimas</t>
  </si>
  <si>
    <t>V-03-02-01-01-05-01</t>
  </si>
  <si>
    <t>V-03-02-01-01-05-02</t>
  </si>
  <si>
    <t>V-03-02-01-01-05-03</t>
  </si>
  <si>
    <t>3.2.1.2.2 veikla. Neringos meno mokyklos veiklos užtikrinimas</t>
  </si>
  <si>
    <t>V-03-02-01-02-02-01</t>
  </si>
  <si>
    <t>V-03-02-01-02-02-02</t>
  </si>
  <si>
    <t>3.2.1.2.4 veikla. Neringos sporto mokyklos veiklos užtikrinimas</t>
  </si>
  <si>
    <t>V-03-02-01-02-04-01</t>
  </si>
  <si>
    <t>V-03-02-01-02-04-02</t>
  </si>
  <si>
    <t>3.2.1.2.5 veikla. FŠPUP finansavimas mokymo lėšomis</t>
  </si>
  <si>
    <t>3.2.1.2.6 veikla. NU programų NVŠ lėšomis vykdymas</t>
  </si>
  <si>
    <t>3.2.1.3.1 veikla. Edukacinių renginių mokiniams organizavimas</t>
  </si>
  <si>
    <t>3.2.1.3.3 veikla. Pedagoginės psichologinės pagalbos teikimas</t>
  </si>
  <si>
    <t>3.2.1.3.6 veikla. Koordinuotai teikiamų paslaugų vaikams nuo gimimo iki 18 m. (turintiems did. ir l. did. SUP – iki 21 m.) ir vaiko atstovams pagal įstatymą koordinavimas</t>
  </si>
  <si>
    <t>3.2.1.4.3 veikla. Pedagogų inovacijų skatinimas</t>
  </si>
  <si>
    <t>3.2.1.5.1 veikla. Neformaliojo suaugusiųjų švietimo ir tęstinio mokymosi programų finansavimas</t>
  </si>
  <si>
    <t>V-03-02-01-05-01-01</t>
  </si>
  <si>
    <t>V-03-02-01-05-01-02</t>
  </si>
  <si>
    <t>3.2.1.6.1 veikla. Švietimo bendruomenę motyvuojančių priemonių finansavimas</t>
  </si>
  <si>
    <t>V-03-02-01-06-01</t>
  </si>
  <si>
    <t>3.2.1.6.2 veikla. Ugdymosi pagal VUP kitoje savivaldybėje kompensavimo sistemos finansavimas</t>
  </si>
  <si>
    <t>2.2 tikslas. Užtikrinti kultūrai, sportui ir gyvenimui patrauklios aplinkos kūrimą</t>
  </si>
  <si>
    <t>2.2.3.1.1 veikla. Aktyvaus poilsio, laisvalaikio, sporto infrastruktūros atnaujinimas ir įrengimas</t>
  </si>
  <si>
    <t>V-02-02-03-01-01-01</t>
  </si>
  <si>
    <t>2.2.3.2.1 veikla. Sporto renginių savivaldybėje ar partnerio teisėmis organizavimas</t>
  </si>
  <si>
    <t>V-02-02-03-02-01-01</t>
  </si>
  <si>
    <t>V-02-02-03-02-01-02</t>
  </si>
  <si>
    <t>3.2</t>
  </si>
  <si>
    <t>3.2.1.3.</t>
  </si>
  <si>
    <t>3.2.1.4.</t>
  </si>
  <si>
    <t>3.2.1.5.</t>
  </si>
  <si>
    <t>3.2.1.6.</t>
  </si>
  <si>
    <t>2.2.</t>
  </si>
  <si>
    <t>2.2.3.1.</t>
  </si>
  <si>
    <t>2.2.3.2.</t>
  </si>
  <si>
    <t>3.2.1.1.4</t>
  </si>
  <si>
    <t>3.2.1.1.5</t>
  </si>
  <si>
    <t>Nidos lopšelio-darželio „Ąžuoliukas“ veiklos užtikrinimas (T)</t>
  </si>
  <si>
    <t>Nidos lopšelis-darželis „Ąžuoliukas“</t>
  </si>
  <si>
    <t>Savivaldybės biudžeto lėšos (SBB)</t>
  </si>
  <si>
    <t>Pagrindinį ir aukštesnį PUPP lygį pasiekusių mokinių dalis, proc.</t>
  </si>
  <si>
    <t>Iš jo:</t>
  </si>
  <si>
    <t>02 Švietimo ir sporto veiklos programa</t>
  </si>
  <si>
    <t>Ikimokykliniame ir priešmokykliniame ugdyme dalyvaujančių 3–5 metų vaikų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</si>
  <si>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</si>
  <si>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</si>
  <si>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 xml:space="preserve">3.2.1 uždavinys. Užtikrinti kokybišką švietimo paslaugų teikimą </t>
  </si>
  <si>
    <t>BU gavėjų sk.</t>
  </si>
  <si>
    <t>IU ir PU gavėjų sk.</t>
  </si>
  <si>
    <t>NU gavėjų sk.</t>
  </si>
  <si>
    <t>Programos ugdytiniai, sk.</t>
  </si>
  <si>
    <t>Įvykdytos programos, sk.</t>
  </si>
  <si>
    <t>Organizuotas renginys, sk.</t>
  </si>
  <si>
    <t>Pedagoginės psichologinės pagalbos gavėjų, sk.</t>
  </si>
  <si>
    <t>Motyvuojančios sistemos, sk.</t>
  </si>
  <si>
    <t>Asmenų, besinaudojančių ugdymosi kompensavimo sistema, sk.</t>
  </si>
  <si>
    <t xml:space="preserve">Sporto renginiuose dalyvavusių dalyvių pasitenkinimo lygis, proc. </t>
  </si>
  <si>
    <t xml:space="preserve">2.2.3 uždavinys. Išvystyti gyventojų ir svečių poreikius atitinkančias sporto, fizinio aktyvumo ir poilsio paslaugas bei infrastruktūrą </t>
  </si>
  <si>
    <t>Vienai sąlyginei mokytojo pareigybei tenkančių mokinių sk. BU mokyklose, sk.</t>
  </si>
  <si>
    <t>Savivaldybės priklausomybės mokyklose ugdomų 3–5 metų vaikų, kurių deklaruota gyvenamoji vieta yra kitoje savivaldybėje, dalis, proc. (ŠVIS)</t>
  </si>
  <si>
    <t>Paskatintų pedagogų sk., vnt.</t>
  </si>
  <si>
    <t>KTF</t>
  </si>
  <si>
    <t>Mokyklų aprūpinimo geltonaisiais autobusais programos įgyvendinimas (P)</t>
  </si>
  <si>
    <t>V-03-02-01-01-08-01</t>
  </si>
  <si>
    <t>Mokyklinis autobusas, vnt.</t>
  </si>
  <si>
    <t>3.2.1.1.8 veikla. Mokyklų aprūpinimo geltonaisiais autobusais programos įgyvendinimas</t>
  </si>
  <si>
    <t>Motyvavimo ugdymui (si) sistemų sukūrimas bei tobulinimas</t>
  </si>
  <si>
    <t>2027 m. poreikis (tūkst. Eur)</t>
  </si>
  <si>
    <t>Neringos gimnazijos pastato modernizavimas (T)</t>
  </si>
  <si>
    <t>2.2.3.1.2.</t>
  </si>
  <si>
    <t>2.2.3.1.2 veikla. Sporto zonų atnaujinimas ir įrengimas</t>
  </si>
  <si>
    <t>3.2.1.2.6</t>
  </si>
  <si>
    <t>NU programų NVŠ lėšomis vykdymas (T)</t>
  </si>
  <si>
    <t>3.2.1.4.1 veikla. Pedagogų kompetencijų tobulinimo organizavimas</t>
  </si>
  <si>
    <t>Pedagogų, patobulinusių kompetenciją, sk.</t>
  </si>
  <si>
    <t>Organizuotų renginių skaičius, vnt.</t>
  </si>
  <si>
    <t>Sporto renginiuose dalyvavusių dalyvių pasitenkinimo lygis, proc.</t>
  </si>
  <si>
    <t>Paskatintų sportininkų skaičius, asm.</t>
  </si>
  <si>
    <t>2.2.3.2.2 veikla. Geriausiųjų  sportininkų skatinimas</t>
  </si>
  <si>
    <t>Pastato ir aplinkos modernizavimas pagal mokyklos SVP, vnt.</t>
  </si>
  <si>
    <t>Pastato ir aplinkos modernizavimas, vnt</t>
  </si>
  <si>
    <t>Pedagoginės psichologinės pagalbos teikimas  (T)</t>
  </si>
  <si>
    <t>3.2.1.1.8</t>
  </si>
  <si>
    <t>3.2.1.3.6</t>
  </si>
  <si>
    <t>2027 m. poreikis</t>
  </si>
  <si>
    <t xml:space="preserve">Įrengta aktyvaus poilsio, laisvalaikio, sporto infrastruktūra, vnt. </t>
  </si>
  <si>
    <t xml:space="preserve">Atnaujinta aktyvaus poilsio, laisvalaikio, sporto infrastruktūra, vnt. </t>
  </si>
  <si>
    <t>V-02-02-03-01-01-02</t>
  </si>
  <si>
    <t>Įrengtos sporto zonos, vnt.</t>
  </si>
  <si>
    <t>Atnaujintos sporto zonos, vnt.</t>
  </si>
  <si>
    <t>V-02-02-03-01-02-01</t>
  </si>
  <si>
    <t>V-02-02-03-01-02-02</t>
  </si>
  <si>
    <t>2028 m. poreikis (tūkst. Eur)</t>
  </si>
  <si>
    <t>Neringos savivaldybės 2026–2028 metų 
Strateginio veiklos plano
4 priedas</t>
  </si>
  <si>
    <t>2026–2028 METŲ STRATEGINIO VEIKLOS PLANO</t>
  </si>
  <si>
    <t>Tarpinstitucinio bendradarbiavimo koordinatorių pareigybių skaičius savivaldybėje, vnt.</t>
  </si>
  <si>
    <t>Neringos gimnazijos įvaizdžio pritraukiant ugdytinius formavimo strategija</t>
  </si>
  <si>
    <t>Pedagogų kompetencijų tobulinimo organizavimas</t>
  </si>
  <si>
    <t>SVA</t>
  </si>
  <si>
    <t>Edukacinių renginių mokiniams organizavimas (T)</t>
  </si>
  <si>
    <t>Koordinuotai teikiamų paslaugų vaikams nuo gimimo iki 18 m. (turintiems did. ir l. did. SUP – iki 21 m.) ir vaiko atstovams pagal įstatymą įgyvendinimas (T)</t>
  </si>
  <si>
    <t>3.2.1.4.4 veikla. Neringos gimnazijos įvaizdžio pritraukiant ugdytinius formavimo strategija</t>
  </si>
  <si>
    <t>Parengta strategija sk., vnt.</t>
  </si>
  <si>
    <t>3.2.1.1.3 veikla. Juodkrantės IU pastato modernizavimas</t>
  </si>
  <si>
    <t>Neringos gimnazijos veiklos užtikrinimas (T)</t>
  </si>
  <si>
    <t>3.2.1.2.1 veikla. Neringos meno mokyklos pastato atnaujinimas</t>
  </si>
  <si>
    <t>3.2.1.2.3 veikla. Neringos sporto mokyklos pastato atnaujinimas</t>
  </si>
  <si>
    <t>V-03-02-01-02-01-01</t>
  </si>
  <si>
    <t>V-03-02-01-02-03-01</t>
  </si>
  <si>
    <t>V-03-02-01-02-05-01</t>
  </si>
  <si>
    <t>V-03-02-01-02-06-01</t>
  </si>
  <si>
    <t>V-03-02-01-03-01-01</t>
  </si>
  <si>
    <t>V-03-02-01-03-03-01</t>
  </si>
  <si>
    <t>V-03-02-01-03-06-01</t>
  </si>
  <si>
    <t>V-03-02-01-04-01-01</t>
  </si>
  <si>
    <t>V-03-02-01-04-03-01</t>
  </si>
  <si>
    <t>V-03-02-01-04-04-01</t>
  </si>
  <si>
    <t>Parengtų ir viešintų informacinių pranešimų apie NSŠ skaičius</t>
  </si>
  <si>
    <t>Įgyvendintų  priemonių, sk.</t>
  </si>
  <si>
    <t>V-03-02-01-06-02-0</t>
  </si>
  <si>
    <t>V-02-02-03-02-02-01</t>
  </si>
  <si>
    <t>Iš viso:</t>
  </si>
  <si>
    <t>3.2.1.3.2</t>
  </si>
  <si>
    <t>Pasirengimas ir dalyvavimas Lietuvos moksleivių dainų šventėje  (T)</t>
  </si>
  <si>
    <t>3.2.1.3.2 veikla.Pasirengimas ir dalyvavimas Lietuvos moksleivių dainų šventėje</t>
  </si>
  <si>
    <t>V-03-02-01-03-02-01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</si>
</sst>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48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4"/>
      <name val="Times New Roman"/>
      <family val="1"/>
      <charset val="186"/>
    </font>
    <font>
      <sz val="14"/>
      <color theme="4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4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24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4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4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4" fillId="0" borderId="0" applyFont="0" applyFill="0" applyBorder="0" applyAlignment="0" applyProtection="0"/>
  </cellStyleXfs>
  <cellXfs count="403">
    <xf numFmtId="0" fontId="0" fillId="0" borderId="0" xfId="0"/>
    <xf numFmtId="0" fontId="23" fillId="0" borderId="0" xfId="0" applyFont="1"/>
    <xf numFmtId="0" fontId="23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9" fillId="34" borderId="38" xfId="0" applyFont="1" applyFill="1" applyBorder="1" applyAlignment="1">
      <alignment horizontal="left" vertical="center" wrapText="1"/>
    </xf>
    <xf numFmtId="0" fontId="29" fillId="34" borderId="14" xfId="0" applyFont="1" applyFill="1" applyBorder="1" applyAlignment="1">
      <alignment horizontal="left" vertical="center" wrapText="1"/>
    </xf>
    <xf numFmtId="0" fontId="25" fillId="39" borderId="14" xfId="0" applyFont="1" applyFill="1" applyBorder="1" applyAlignment="1">
      <alignment horizontal="left" vertical="center"/>
    </xf>
    <xf numFmtId="0" fontId="25" fillId="38" borderId="12" xfId="0" applyFont="1" applyFill="1" applyBorder="1" applyAlignment="1">
      <alignment horizontal="left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7" fillId="36" borderId="5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30" fillId="0" borderId="0" xfId="0" applyFont="1"/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8" fillId="36" borderId="52" xfId="0" applyFont="1" applyFill="1" applyBorder="1" applyAlignment="1">
      <alignment horizontal="center" vertical="center"/>
    </xf>
    <xf numFmtId="0" fontId="27" fillId="36" borderId="15" xfId="0" applyFont="1" applyFill="1" applyBorder="1" applyAlignment="1">
      <alignment horizontal="center" vertical="center"/>
    </xf>
    <xf numFmtId="164" fontId="27" fillId="41" borderId="27" xfId="0" applyNumberFormat="1" applyFont="1" applyFill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25" fillId="39" borderId="22" xfId="0" applyFont="1" applyFill="1" applyBorder="1"/>
    <xf numFmtId="0" fontId="31" fillId="0" borderId="0" xfId="0" applyFont="1"/>
    <xf numFmtId="0" fontId="27" fillId="0" borderId="0" xfId="0" applyFont="1"/>
    <xf numFmtId="0" fontId="29" fillId="0" borderId="0" xfId="0" applyFont="1" applyAlignment="1">
      <alignment vertical="center" wrapText="1"/>
    </xf>
    <xf numFmtId="0" fontId="26" fillId="37" borderId="0" xfId="0" applyFont="1" applyFill="1"/>
    <xf numFmtId="0" fontId="29" fillId="34" borderId="14" xfId="0" applyFont="1" applyFill="1" applyBorder="1" applyAlignment="1">
      <alignment vertical="center" wrapText="1"/>
    </xf>
    <xf numFmtId="0" fontId="25" fillId="39" borderId="14" xfId="0" applyFont="1" applyFill="1" applyBorder="1" applyAlignment="1">
      <alignment vertical="center"/>
    </xf>
    <xf numFmtId="0" fontId="25" fillId="39" borderId="12" xfId="0" applyFont="1" applyFill="1" applyBorder="1" applyAlignment="1">
      <alignment horizontal="center"/>
    </xf>
    <xf numFmtId="0" fontId="29" fillId="34" borderId="47" xfId="0" applyFont="1" applyFill="1" applyBorder="1" applyAlignment="1">
      <alignment horizontal="center" wrapText="1"/>
    </xf>
    <xf numFmtId="0" fontId="25" fillId="39" borderId="24" xfId="0" applyFont="1" applyFill="1" applyBorder="1" applyAlignment="1">
      <alignment horizontal="center"/>
    </xf>
    <xf numFmtId="0" fontId="25" fillId="35" borderId="24" xfId="0" applyFont="1" applyFill="1" applyBorder="1" applyAlignment="1">
      <alignment horizontal="center"/>
    </xf>
    <xf numFmtId="0" fontId="29" fillId="34" borderId="38" xfId="0" applyFont="1" applyFill="1" applyBorder="1" applyAlignment="1">
      <alignment vertical="center" wrapText="1"/>
    </xf>
    <xf numFmtId="0" fontId="29" fillId="39" borderId="14" xfId="0" applyFont="1" applyFill="1" applyBorder="1"/>
    <xf numFmtId="0" fontId="25" fillId="34" borderId="14" xfId="0" applyFont="1" applyFill="1" applyBorder="1"/>
    <xf numFmtId="0" fontId="29" fillId="34" borderId="43" xfId="0" applyFont="1" applyFill="1" applyBorder="1" applyAlignment="1">
      <alignment vertical="center" wrapText="1"/>
    </xf>
    <xf numFmtId="0" fontId="25" fillId="39" borderId="13" xfId="0" applyFont="1" applyFill="1" applyBorder="1"/>
    <xf numFmtId="0" fontId="25" fillId="39" borderId="15" xfId="0" applyFont="1" applyFill="1" applyBorder="1"/>
    <xf numFmtId="0" fontId="25" fillId="39" borderId="14" xfId="0" applyFont="1" applyFill="1" applyBorder="1"/>
    <xf numFmtId="0" fontId="25" fillId="38" borderId="14" xfId="0" applyFont="1" applyFill="1" applyBorder="1"/>
    <xf numFmtId="0" fontId="26" fillId="38" borderId="14" xfId="0" applyFont="1" applyFill="1" applyBorder="1"/>
    <xf numFmtId="0" fontId="33" fillId="44" borderId="19" xfId="0" applyFont="1" applyFill="1" applyBorder="1" applyAlignment="1">
      <alignment horizontal="center" vertical="center" wrapText="1"/>
    </xf>
    <xf numFmtId="0" fontId="35" fillId="50" borderId="5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5" fillId="50" borderId="64" xfId="0" applyFont="1" applyFill="1" applyBorder="1" applyAlignment="1">
      <alignment horizontal="center" vertical="center" wrapText="1"/>
    </xf>
    <xf numFmtId="164" fontId="26" fillId="0" borderId="0" xfId="0" applyNumberFormat="1" applyFont="1"/>
    <xf numFmtId="0" fontId="29" fillId="34" borderId="14" xfId="0" applyFont="1" applyFill="1" applyBorder="1"/>
    <xf numFmtId="0" fontId="25" fillId="0" borderId="13" xfId="0" applyFont="1" applyBorder="1" applyAlignment="1">
      <alignment horizontal="center" vertical="center"/>
    </xf>
    <xf numFmtId="0" fontId="36" fillId="50" borderId="65" xfId="0" applyFont="1" applyFill="1" applyBorder="1" applyAlignment="1">
      <alignment horizontal="center" vertical="center" wrapText="1"/>
    </xf>
    <xf numFmtId="0" fontId="36" fillId="50" borderId="64" xfId="0" applyFont="1" applyFill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/>
    </xf>
    <xf numFmtId="0" fontId="36" fillId="0" borderId="64" xfId="0" applyFont="1" applyBorder="1" applyAlignment="1">
      <alignment horizontal="justify" vertical="center" wrapText="1"/>
    </xf>
    <xf numFmtId="0" fontId="36" fillId="0" borderId="64" xfId="0" applyFont="1" applyBorder="1" applyAlignment="1">
      <alignment horizontal="center" vertical="center" wrapText="1"/>
    </xf>
    <xf numFmtId="0" fontId="29" fillId="34" borderId="59" xfId="0" applyFont="1" applyFill="1" applyBorder="1" applyAlignment="1">
      <alignment vertical="center" wrapText="1"/>
    </xf>
    <xf numFmtId="0" fontId="27" fillId="41" borderId="52" xfId="0" applyFont="1" applyFill="1" applyBorder="1" applyAlignment="1">
      <alignment horizontal="center" vertical="center"/>
    </xf>
    <xf numFmtId="0" fontId="27" fillId="36" borderId="51" xfId="0" applyFont="1" applyFill="1" applyBorder="1" applyAlignment="1">
      <alignment horizontal="center" vertical="center"/>
    </xf>
    <xf numFmtId="0" fontId="25" fillId="37" borderId="28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0" fillId="0" borderId="75" xfId="0" applyBorder="1"/>
    <xf numFmtId="0" fontId="36" fillId="0" borderId="36" xfId="0" applyFont="1" applyBorder="1" applyAlignment="1">
      <alignment horizontal="left" vertical="center" wrapText="1"/>
    </xf>
    <xf numFmtId="0" fontId="38" fillId="0" borderId="0" xfId="0" applyFont="1"/>
    <xf numFmtId="0" fontId="38" fillId="0" borderId="36" xfId="0" applyFont="1" applyBorder="1" applyAlignment="1">
      <alignment horizontal="center" vertical="center"/>
    </xf>
    <xf numFmtId="0" fontId="38" fillId="0" borderId="36" xfId="0" applyFont="1" applyBorder="1" applyAlignment="1">
      <alignment vertical="center"/>
    </xf>
    <xf numFmtId="0" fontId="38" fillId="0" borderId="36" xfId="0" applyFont="1" applyBorder="1" applyAlignment="1">
      <alignment vertical="center" wrapText="1"/>
    </xf>
    <xf numFmtId="0" fontId="39" fillId="0" borderId="65" xfId="0" applyFont="1" applyBorder="1" applyAlignment="1">
      <alignment horizontal="left" vertical="center" wrapText="1"/>
    </xf>
    <xf numFmtId="0" fontId="39" fillId="0" borderId="64" xfId="0" applyFont="1" applyBorder="1" applyAlignment="1">
      <alignment horizontal="justify" vertical="center" wrapText="1"/>
    </xf>
    <xf numFmtId="0" fontId="39" fillId="0" borderId="6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left" vertical="center" wrapText="1"/>
    </xf>
    <xf numFmtId="0" fontId="36" fillId="0" borderId="7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left" vertical="center" wrapText="1"/>
    </xf>
    <xf numFmtId="0" fontId="36" fillId="0" borderId="0" xfId="0" applyFont="1" applyAlignment="1">
      <alignment horizontal="justify" vertical="center" wrapText="1"/>
    </xf>
    <xf numFmtId="164" fontId="41" fillId="37" borderId="0" xfId="0" applyNumberFormat="1" applyFont="1" applyFill="1" applyAlignment="1">
      <alignment horizontal="center"/>
    </xf>
    <xf numFmtId="164" fontId="40" fillId="0" borderId="35" xfId="0" applyNumberFormat="1" applyFont="1" applyBorder="1" applyAlignment="1">
      <alignment horizontal="center" vertical="center" wrapText="1"/>
    </xf>
    <xf numFmtId="164" fontId="40" fillId="0" borderId="37" xfId="0" applyNumberFormat="1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164" fontId="40" fillId="0" borderId="39" xfId="0" applyNumberFormat="1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42" fillId="0" borderId="0" xfId="0" applyFont="1"/>
    <xf numFmtId="0" fontId="43" fillId="37" borderId="0" xfId="0" applyFont="1" applyFill="1"/>
    <xf numFmtId="164" fontId="40" fillId="0" borderId="13" xfId="0" applyNumberFormat="1" applyFont="1" applyBorder="1" applyAlignment="1">
      <alignment horizontal="center" vertical="center" wrapText="1"/>
    </xf>
    <xf numFmtId="164" fontId="40" fillId="0" borderId="42" xfId="0" applyNumberFormat="1" applyFont="1" applyBorder="1" applyAlignment="1">
      <alignment horizontal="center" vertical="center" wrapText="1"/>
    </xf>
    <xf numFmtId="0" fontId="43" fillId="0" borderId="0" xfId="0" applyFont="1"/>
    <xf numFmtId="0" fontId="25" fillId="0" borderId="27" xfId="0" applyFont="1" applyBorder="1" applyAlignment="1">
      <alignment horizontal="center" vertical="center"/>
    </xf>
    <xf numFmtId="0" fontId="36" fillId="0" borderId="5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justify"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9" fillId="37" borderId="35" xfId="0" applyFont="1" applyFill="1" applyBorder="1" applyAlignment="1">
      <alignment vertical="center" wrapText="1"/>
    </xf>
    <xf numFmtId="0" fontId="29" fillId="37" borderId="14" xfId="0" applyFont="1" applyFill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164" fontId="40" fillId="0" borderId="12" xfId="0" applyNumberFormat="1" applyFont="1" applyBorder="1" applyAlignment="1">
      <alignment horizontal="center" vertical="center" wrapText="1"/>
    </xf>
    <xf numFmtId="164" fontId="40" fillId="0" borderId="41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left" vertical="center"/>
    </xf>
    <xf numFmtId="0" fontId="45" fillId="0" borderId="0" xfId="0" applyFont="1"/>
    <xf numFmtId="164" fontId="40" fillId="0" borderId="15" xfId="0" applyNumberFormat="1" applyFont="1" applyBorder="1" applyAlignment="1">
      <alignment horizontal="center" vertical="center" wrapText="1"/>
    </xf>
    <xf numFmtId="164" fontId="40" fillId="0" borderId="45" xfId="0" applyNumberFormat="1" applyFont="1" applyBorder="1" applyAlignment="1">
      <alignment horizontal="center" vertical="center" wrapText="1"/>
    </xf>
    <xf numFmtId="164" fontId="47" fillId="36" borderId="26" xfId="0" applyNumberFormat="1" applyFont="1" applyFill="1" applyBorder="1" applyAlignment="1">
      <alignment horizontal="center" vertical="center"/>
    </xf>
    <xf numFmtId="164" fontId="47" fillId="36" borderId="48" xfId="0" applyNumberFormat="1" applyFont="1" applyFill="1" applyBorder="1" applyAlignment="1">
      <alignment horizontal="center" vertical="center"/>
    </xf>
    <xf numFmtId="164" fontId="44" fillId="36" borderId="26" xfId="0" applyNumberFormat="1" applyFont="1" applyFill="1" applyBorder="1" applyAlignment="1">
      <alignment horizontal="center" vertical="center"/>
    </xf>
    <xf numFmtId="164" fontId="44" fillId="36" borderId="48" xfId="0" applyNumberFormat="1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164" fontId="40" fillId="0" borderId="14" xfId="0" applyNumberFormat="1" applyFont="1" applyBorder="1" applyAlignment="1">
      <alignment horizontal="center" vertical="center"/>
    </xf>
    <xf numFmtId="164" fontId="40" fillId="0" borderId="39" xfId="0" applyNumberFormat="1" applyFont="1" applyBorder="1" applyAlignment="1">
      <alignment horizontal="center" vertical="center"/>
    </xf>
    <xf numFmtId="164" fontId="40" fillId="0" borderId="15" xfId="0" applyNumberFormat="1" applyFont="1" applyBorder="1" applyAlignment="1">
      <alignment horizontal="center" vertical="center"/>
    </xf>
    <xf numFmtId="164" fontId="40" fillId="0" borderId="45" xfId="0" applyNumberFormat="1" applyFont="1" applyBorder="1" applyAlignment="1">
      <alignment horizontal="center" vertical="center"/>
    </xf>
    <xf numFmtId="164" fontId="40" fillId="0" borderId="27" xfId="0" applyNumberFormat="1" applyFont="1" applyBorder="1" applyAlignment="1">
      <alignment horizontal="center" vertical="center" wrapText="1"/>
    </xf>
    <xf numFmtId="164" fontId="40" fillId="0" borderId="44" xfId="0" applyNumberFormat="1" applyFont="1" applyBorder="1" applyAlignment="1">
      <alignment horizontal="center" vertical="center" wrapText="1"/>
    </xf>
    <xf numFmtId="164" fontId="45" fillId="0" borderId="15" xfId="0" applyNumberFormat="1" applyFont="1" applyBorder="1" applyAlignment="1">
      <alignment horizontal="center" vertical="center"/>
    </xf>
    <xf numFmtId="164" fontId="45" fillId="37" borderId="15" xfId="0" applyNumberFormat="1" applyFont="1" applyFill="1" applyBorder="1" applyAlignment="1">
      <alignment horizontal="center" vertical="center"/>
    </xf>
    <xf numFmtId="164" fontId="45" fillId="37" borderId="45" xfId="0" applyNumberFormat="1" applyFont="1" applyFill="1" applyBorder="1" applyAlignment="1">
      <alignment horizontal="center" vertical="center"/>
    </xf>
    <xf numFmtId="164" fontId="47" fillId="41" borderId="26" xfId="0" applyNumberFormat="1" applyFont="1" applyFill="1" applyBorder="1" applyAlignment="1">
      <alignment horizontal="center" vertical="center"/>
    </xf>
    <xf numFmtId="164" fontId="47" fillId="41" borderId="48" xfId="0" applyNumberFormat="1" applyFont="1" applyFill="1" applyBorder="1" applyAlignment="1">
      <alignment horizontal="center" vertical="center"/>
    </xf>
    <xf numFmtId="164" fontId="47" fillId="52" borderId="26" xfId="0" applyNumberFormat="1" applyFont="1" applyFill="1" applyBorder="1" applyAlignment="1">
      <alignment horizontal="center" vertical="center"/>
    </xf>
    <xf numFmtId="164" fontId="47" fillId="52" borderId="48" xfId="0" applyNumberFormat="1" applyFont="1" applyFill="1" applyBorder="1" applyAlignment="1">
      <alignment horizontal="center" vertical="center"/>
    </xf>
    <xf numFmtId="164" fontId="47" fillId="41" borderId="27" xfId="0" applyNumberFormat="1" applyFont="1" applyFill="1" applyBorder="1" applyAlignment="1">
      <alignment horizontal="center"/>
    </xf>
    <xf numFmtId="164" fontId="47" fillId="41" borderId="44" xfId="0" applyNumberFormat="1" applyFont="1" applyFill="1" applyBorder="1" applyAlignment="1">
      <alignment horizontal="center"/>
    </xf>
    <xf numFmtId="164" fontId="45" fillId="0" borderId="13" xfId="0" applyNumberFormat="1" applyFont="1" applyBorder="1" applyAlignment="1">
      <alignment horizontal="center" vertical="center" wrapText="1"/>
    </xf>
    <xf numFmtId="164" fontId="45" fillId="0" borderId="42" xfId="0" applyNumberFormat="1" applyFont="1" applyBorder="1" applyAlignment="1">
      <alignment horizontal="center" vertical="center" wrapText="1"/>
    </xf>
    <xf numFmtId="164" fontId="45" fillId="0" borderId="14" xfId="0" applyNumberFormat="1" applyFont="1" applyBorder="1" applyAlignment="1">
      <alignment horizontal="center" vertical="center" wrapText="1"/>
    </xf>
    <xf numFmtId="164" fontId="45" fillId="0" borderId="39" xfId="0" applyNumberFormat="1" applyFont="1" applyBorder="1" applyAlignment="1">
      <alignment horizontal="center" vertical="center" wrapText="1"/>
    </xf>
    <xf numFmtId="164" fontId="45" fillId="0" borderId="15" xfId="0" applyNumberFormat="1" applyFont="1" applyBorder="1" applyAlignment="1">
      <alignment horizontal="center" vertical="center" wrapText="1"/>
    </xf>
    <xf numFmtId="164" fontId="45" fillId="0" borderId="45" xfId="0" applyNumberFormat="1" applyFont="1" applyBorder="1" applyAlignment="1">
      <alignment horizontal="center" vertical="center" wrapText="1"/>
    </xf>
    <xf numFmtId="164" fontId="45" fillId="0" borderId="12" xfId="0" applyNumberFormat="1" applyFont="1" applyBorder="1" applyAlignment="1">
      <alignment horizontal="center" vertical="center" wrapText="1"/>
    </xf>
    <xf numFmtId="164" fontId="45" fillId="0" borderId="41" xfId="0" applyNumberFormat="1" applyFont="1" applyBorder="1" applyAlignment="1">
      <alignment horizontal="center" vertical="center" wrapText="1"/>
    </xf>
    <xf numFmtId="164" fontId="47" fillId="36" borderId="11" xfId="0" applyNumberFormat="1" applyFont="1" applyFill="1" applyBorder="1" applyAlignment="1">
      <alignment horizontal="center" vertical="center"/>
    </xf>
    <xf numFmtId="164" fontId="47" fillId="36" borderId="46" xfId="0" applyNumberFormat="1" applyFont="1" applyFill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164" fontId="44" fillId="36" borderId="71" xfId="0" applyNumberFormat="1" applyFont="1" applyFill="1" applyBorder="1" applyAlignment="1">
      <alignment horizontal="center" vertical="center"/>
    </xf>
    <xf numFmtId="164" fontId="44" fillId="36" borderId="20" xfId="0" applyNumberFormat="1" applyFont="1" applyFill="1" applyBorder="1" applyAlignment="1">
      <alignment horizontal="center" vertical="center"/>
    </xf>
    <xf numFmtId="164" fontId="47" fillId="36" borderId="26" xfId="0" applyNumberFormat="1" applyFont="1" applyFill="1" applyBorder="1" applyAlignment="1">
      <alignment horizontal="center" vertical="center" wrapText="1"/>
    </xf>
    <xf numFmtId="164" fontId="47" fillId="36" borderId="48" xfId="0" applyNumberFormat="1" applyFont="1" applyFill="1" applyBorder="1" applyAlignment="1">
      <alignment horizontal="center" vertical="center" wrapText="1"/>
    </xf>
    <xf numFmtId="164" fontId="47" fillId="36" borderId="15" xfId="0" applyNumberFormat="1" applyFont="1" applyFill="1" applyBorder="1" applyAlignment="1">
      <alignment horizontal="center" vertical="center"/>
    </xf>
    <xf numFmtId="164" fontId="47" fillId="36" borderId="45" xfId="0" applyNumberFormat="1" applyFont="1" applyFill="1" applyBorder="1" applyAlignment="1">
      <alignment horizontal="center" vertical="center"/>
    </xf>
    <xf numFmtId="164" fontId="47" fillId="52" borderId="70" xfId="0" applyNumberFormat="1" applyFont="1" applyFill="1" applyBorder="1" applyAlignment="1">
      <alignment horizontal="center" vertical="center"/>
    </xf>
    <xf numFmtId="164" fontId="45" fillId="0" borderId="27" xfId="0" applyNumberFormat="1" applyFont="1" applyBorder="1" applyAlignment="1">
      <alignment horizontal="center" vertical="center" wrapText="1"/>
    </xf>
    <xf numFmtId="164" fontId="45" fillId="0" borderId="44" xfId="0" applyNumberFormat="1" applyFont="1" applyBorder="1" applyAlignment="1">
      <alignment horizontal="center" vertical="center" wrapText="1"/>
    </xf>
    <xf numFmtId="164" fontId="44" fillId="35" borderId="52" xfId="0" applyNumberFormat="1" applyFont="1" applyFill="1" applyBorder="1" applyAlignment="1">
      <alignment horizontal="center" vertical="center"/>
    </xf>
    <xf numFmtId="164" fontId="44" fillId="35" borderId="26" xfId="0" applyNumberFormat="1" applyFont="1" applyFill="1" applyBorder="1" applyAlignment="1">
      <alignment horizontal="center" vertical="center"/>
    </xf>
    <xf numFmtId="164" fontId="44" fillId="35" borderId="48" xfId="0" applyNumberFormat="1" applyFont="1" applyFill="1" applyBorder="1" applyAlignment="1">
      <alignment horizontal="center" vertical="center"/>
    </xf>
    <xf numFmtId="164" fontId="47" fillId="39" borderId="52" xfId="0" applyNumberFormat="1" applyFont="1" applyFill="1" applyBorder="1" applyAlignment="1">
      <alignment horizontal="center"/>
    </xf>
    <xf numFmtId="164" fontId="47" fillId="39" borderId="26" xfId="0" applyNumberFormat="1" applyFont="1" applyFill="1" applyBorder="1" applyAlignment="1">
      <alignment horizontal="center"/>
    </xf>
    <xf numFmtId="164" fontId="47" fillId="39" borderId="48" xfId="0" applyNumberFormat="1" applyFont="1" applyFill="1" applyBorder="1" applyAlignment="1">
      <alignment horizontal="center"/>
    </xf>
    <xf numFmtId="164" fontId="47" fillId="34" borderId="71" xfId="0" applyNumberFormat="1" applyFont="1" applyFill="1" applyBorder="1" applyAlignment="1">
      <alignment horizontal="center"/>
    </xf>
    <xf numFmtId="164" fontId="47" fillId="34" borderId="20" xfId="0" applyNumberFormat="1" applyFont="1" applyFill="1" applyBorder="1" applyAlignment="1">
      <alignment horizontal="center"/>
    </xf>
    <xf numFmtId="164" fontId="47" fillId="34" borderId="49" xfId="0" applyNumberFormat="1" applyFont="1" applyFill="1" applyBorder="1" applyAlignment="1">
      <alignment horizontal="center"/>
    </xf>
    <xf numFmtId="164" fontId="45" fillId="37" borderId="12" xfId="0" applyNumberFormat="1" applyFont="1" applyFill="1" applyBorder="1" applyAlignment="1">
      <alignment horizontal="center" vertical="center" wrapText="1"/>
    </xf>
    <xf numFmtId="0" fontId="45" fillId="37" borderId="12" xfId="0" applyFont="1" applyFill="1" applyBorder="1" applyAlignment="1">
      <alignment horizontal="center" vertical="center" wrapText="1"/>
    </xf>
    <xf numFmtId="0" fontId="45" fillId="37" borderId="41" xfId="0" applyFont="1" applyFill="1" applyBorder="1" applyAlignment="1">
      <alignment horizontal="center" vertical="center" wrapText="1"/>
    </xf>
    <xf numFmtId="164" fontId="45" fillId="37" borderId="13" xfId="0" applyNumberFormat="1" applyFont="1" applyFill="1" applyBorder="1" applyAlignment="1">
      <alignment horizontal="center" vertical="center" wrapText="1"/>
    </xf>
    <xf numFmtId="0" fontId="45" fillId="37" borderId="13" xfId="0" applyFont="1" applyFill="1" applyBorder="1" applyAlignment="1">
      <alignment horizontal="center" vertical="center" wrapText="1"/>
    </xf>
    <xf numFmtId="0" fontId="45" fillId="37" borderId="42" xfId="0" applyFont="1" applyFill="1" applyBorder="1" applyAlignment="1">
      <alignment horizontal="center" vertical="center" wrapText="1"/>
    </xf>
    <xf numFmtId="164" fontId="45" fillId="0" borderId="13" xfId="0" applyNumberFormat="1" applyFont="1" applyBorder="1" applyAlignment="1">
      <alignment horizontal="center" vertical="center"/>
    </xf>
    <xf numFmtId="164" fontId="45" fillId="0" borderId="42" xfId="0" applyNumberFormat="1" applyFont="1" applyBorder="1" applyAlignment="1">
      <alignment horizontal="center" vertical="center"/>
    </xf>
    <xf numFmtId="164" fontId="45" fillId="0" borderId="27" xfId="0" applyNumberFormat="1" applyFont="1" applyBorder="1" applyAlignment="1">
      <alignment horizontal="center" vertical="center"/>
    </xf>
    <xf numFmtId="164" fontId="45" fillId="0" borderId="44" xfId="0" applyNumberFormat="1" applyFont="1" applyBorder="1" applyAlignment="1">
      <alignment horizontal="center" vertical="center"/>
    </xf>
    <xf numFmtId="164" fontId="47" fillId="52" borderId="32" xfId="0" applyNumberFormat="1" applyFont="1" applyFill="1" applyBorder="1" applyAlignment="1">
      <alignment horizontal="center" vertical="center"/>
    </xf>
    <xf numFmtId="164" fontId="47" fillId="52" borderId="64" xfId="0" applyNumberFormat="1" applyFont="1" applyFill="1" applyBorder="1" applyAlignment="1">
      <alignment horizontal="center" vertical="center"/>
    </xf>
    <xf numFmtId="164" fontId="44" fillId="41" borderId="26" xfId="0" applyNumberFormat="1" applyFont="1" applyFill="1" applyBorder="1" applyAlignment="1">
      <alignment horizontal="center" vertical="center"/>
    </xf>
    <xf numFmtId="164" fontId="44" fillId="41" borderId="48" xfId="0" applyNumberFormat="1" applyFont="1" applyFill="1" applyBorder="1" applyAlignment="1">
      <alignment horizontal="center" vertical="center"/>
    </xf>
    <xf numFmtId="164" fontId="47" fillId="38" borderId="52" xfId="0" applyNumberFormat="1" applyFont="1" applyFill="1" applyBorder="1" applyAlignment="1">
      <alignment horizontal="center" vertical="center"/>
    </xf>
    <xf numFmtId="164" fontId="47" fillId="38" borderId="26" xfId="0" applyNumberFormat="1" applyFont="1" applyFill="1" applyBorder="1" applyAlignment="1">
      <alignment horizontal="center" vertical="center"/>
    </xf>
    <xf numFmtId="164" fontId="47" fillId="38" borderId="48" xfId="0" applyNumberFormat="1" applyFont="1" applyFill="1" applyBorder="1" applyAlignment="1">
      <alignment horizontal="center" vertical="center"/>
    </xf>
    <xf numFmtId="164" fontId="47" fillId="39" borderId="71" xfId="0" applyNumberFormat="1" applyFont="1" applyFill="1" applyBorder="1" applyAlignment="1">
      <alignment horizontal="center" vertical="center"/>
    </xf>
    <xf numFmtId="164" fontId="47" fillId="39" borderId="20" xfId="0" applyNumberFormat="1" applyFont="1" applyFill="1" applyBorder="1" applyAlignment="1">
      <alignment horizontal="center" vertical="center"/>
    </xf>
    <xf numFmtId="164" fontId="47" fillId="39" borderId="49" xfId="0" applyNumberFormat="1" applyFont="1" applyFill="1" applyBorder="1" applyAlignment="1">
      <alignment horizontal="center" vertical="center"/>
    </xf>
    <xf numFmtId="164" fontId="47" fillId="34" borderId="71" xfId="0" applyNumberFormat="1" applyFont="1" applyFill="1" applyBorder="1" applyAlignment="1">
      <alignment horizontal="center" vertical="center"/>
    </xf>
    <xf numFmtId="164" fontId="47" fillId="34" borderId="20" xfId="0" applyNumberFormat="1" applyFont="1" applyFill="1" applyBorder="1" applyAlignment="1">
      <alignment horizontal="center" vertical="center"/>
    </xf>
    <xf numFmtId="164" fontId="47" fillId="34" borderId="49" xfId="0" applyNumberFormat="1" applyFont="1" applyFill="1" applyBorder="1" applyAlignment="1">
      <alignment horizontal="center" vertical="center"/>
    </xf>
    <xf numFmtId="0" fontId="44" fillId="44" borderId="36" xfId="0" applyFont="1" applyFill="1" applyBorder="1" applyAlignment="1">
      <alignment horizontal="center" vertical="center" wrapText="1"/>
    </xf>
    <xf numFmtId="0" fontId="44" fillId="44" borderId="54" xfId="0" applyFont="1" applyFill="1" applyBorder="1" applyAlignment="1">
      <alignment horizontal="center" vertical="center" wrapText="1"/>
    </xf>
    <xf numFmtId="165" fontId="44" fillId="44" borderId="57" xfId="0" applyNumberFormat="1" applyFont="1" applyFill="1" applyBorder="1" applyAlignment="1">
      <alignment horizontal="center"/>
    </xf>
    <xf numFmtId="164" fontId="44" fillId="34" borderId="36" xfId="0" applyNumberFormat="1" applyFont="1" applyFill="1" applyBorder="1" applyAlignment="1">
      <alignment horizontal="center"/>
    </xf>
    <xf numFmtId="164" fontId="44" fillId="47" borderId="36" xfId="0" applyNumberFormat="1" applyFont="1" applyFill="1" applyBorder="1" applyAlignment="1">
      <alignment horizontal="center"/>
    </xf>
    <xf numFmtId="164" fontId="40" fillId="0" borderId="40" xfId="0" applyNumberFormat="1" applyFont="1" applyBorder="1" applyAlignment="1">
      <alignment horizontal="center"/>
    </xf>
    <xf numFmtId="164" fontId="40" fillId="48" borderId="40" xfId="0" applyNumberFormat="1" applyFont="1" applyFill="1" applyBorder="1" applyAlignment="1">
      <alignment horizontal="center"/>
    </xf>
    <xf numFmtId="164" fontId="40" fillId="0" borderId="57" xfId="0" applyNumberFormat="1" applyFont="1" applyBorder="1" applyAlignment="1">
      <alignment horizontal="center"/>
    </xf>
    <xf numFmtId="164" fontId="44" fillId="34" borderId="60" xfId="0" applyNumberFormat="1" applyFont="1" applyFill="1" applyBorder="1" applyAlignment="1">
      <alignment horizontal="center"/>
    </xf>
    <xf numFmtId="164" fontId="40" fillId="0" borderId="61" xfId="0" applyNumberFormat="1" applyFont="1" applyBorder="1" applyAlignment="1">
      <alignment horizontal="center"/>
    </xf>
    <xf numFmtId="164" fontId="40" fillId="0" borderId="58" xfId="0" applyNumberFormat="1" applyFont="1" applyBorder="1" applyAlignment="1">
      <alignment horizontal="center"/>
    </xf>
    <xf numFmtId="164" fontId="40" fillId="0" borderId="62" xfId="0" applyNumberFormat="1" applyFont="1" applyBorder="1" applyAlignment="1">
      <alignment horizontal="center"/>
    </xf>
    <xf numFmtId="164" fontId="40" fillId="0" borderId="63" xfId="0" applyNumberFormat="1" applyFont="1" applyBorder="1" applyAlignment="1">
      <alignment horizontal="center"/>
    </xf>
    <xf numFmtId="164" fontId="44" fillId="44" borderId="65" xfId="0" applyNumberFormat="1" applyFont="1" applyFill="1" applyBorder="1" applyAlignment="1">
      <alignment horizontal="center"/>
    </xf>
    <xf numFmtId="164" fontId="45" fillId="0" borderId="0" xfId="0" applyNumberFormat="1" applyFont="1"/>
    <xf numFmtId="0" fontId="44" fillId="36" borderId="24" xfId="0" applyFont="1" applyFill="1" applyBorder="1" applyAlignment="1">
      <alignment vertical="center"/>
    </xf>
    <xf numFmtId="0" fontId="33" fillId="46" borderId="55" xfId="0" applyFont="1" applyFill="1" applyBorder="1" applyAlignment="1">
      <alignment horizontal="right" vertical="top" wrapText="1"/>
    </xf>
    <xf numFmtId="0" fontId="33" fillId="46" borderId="21" xfId="0" applyFont="1" applyFill="1" applyBorder="1" applyAlignment="1">
      <alignment horizontal="right" vertical="top" wrapText="1"/>
    </xf>
    <xf numFmtId="0" fontId="33" fillId="46" borderId="56" xfId="0" applyFont="1" applyFill="1" applyBorder="1" applyAlignment="1">
      <alignment horizontal="righ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left" vertical="top" wrapText="1"/>
    </xf>
    <xf numFmtId="0" fontId="34" fillId="0" borderId="59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27" fillId="34" borderId="14" xfId="0" applyFont="1" applyFill="1" applyBorder="1" applyAlignment="1">
      <alignment horizontal="right"/>
    </xf>
    <xf numFmtId="0" fontId="27" fillId="34" borderId="16" xfId="0" applyFont="1" applyFill="1" applyBorder="1" applyAlignment="1">
      <alignment horizontal="right"/>
    </xf>
    <xf numFmtId="0" fontId="27" fillId="34" borderId="27" xfId="0" applyFont="1" applyFill="1" applyBorder="1" applyAlignment="1">
      <alignment horizontal="right"/>
    </xf>
    <xf numFmtId="0" fontId="27" fillId="34" borderId="72" xfId="0" applyFont="1" applyFill="1" applyBorder="1" applyAlignment="1">
      <alignment horizontal="right"/>
    </xf>
    <xf numFmtId="0" fontId="25" fillId="0" borderId="31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37" borderId="29" xfId="0" applyFont="1" applyFill="1" applyBorder="1" applyAlignment="1">
      <alignment horizontal="left" vertical="top" wrapText="1"/>
    </xf>
    <xf numFmtId="0" fontId="25" fillId="37" borderId="0" xfId="0" applyFont="1" applyFill="1" applyAlignment="1">
      <alignment horizontal="left" vertical="top" wrapText="1"/>
    </xf>
    <xf numFmtId="0" fontId="33" fillId="46" borderId="53" xfId="0" applyFont="1" applyFill="1" applyBorder="1" applyAlignment="1">
      <alignment horizontal="right" vertical="top" wrapText="1"/>
    </xf>
    <xf numFmtId="0" fontId="33" fillId="46" borderId="19" xfId="0" applyFont="1" applyFill="1" applyBorder="1" applyAlignment="1">
      <alignment horizontal="right" vertical="top" wrapText="1"/>
    </xf>
    <xf numFmtId="0" fontId="33" fillId="47" borderId="55" xfId="0" applyFont="1" applyFill="1" applyBorder="1" applyAlignment="1">
      <alignment horizontal="left" vertical="top" wrapText="1"/>
    </xf>
    <xf numFmtId="0" fontId="33" fillId="47" borderId="21" xfId="0" applyFont="1" applyFill="1" applyBorder="1" applyAlignment="1">
      <alignment horizontal="left" vertical="top" wrapText="1"/>
    </xf>
    <xf numFmtId="0" fontId="33" fillId="47" borderId="56" xfId="0" applyFont="1" applyFill="1" applyBorder="1" applyAlignment="1">
      <alignment horizontal="left" vertical="top" wrapText="1"/>
    </xf>
    <xf numFmtId="0" fontId="34" fillId="0" borderId="38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3" fillId="44" borderId="53" xfId="0" applyFont="1" applyFill="1" applyBorder="1" applyAlignment="1">
      <alignment horizontal="center" vertical="top" wrapText="1"/>
    </xf>
    <xf numFmtId="0" fontId="33" fillId="44" borderId="19" xfId="0" applyFont="1" applyFill="1" applyBorder="1" applyAlignment="1">
      <alignment horizontal="center" vertical="top" wrapText="1"/>
    </xf>
    <xf numFmtId="0" fontId="33" fillId="45" borderId="53" xfId="0" applyFont="1" applyFill="1" applyBorder="1" applyAlignment="1">
      <alignment horizontal="center" vertical="top" wrapText="1"/>
    </xf>
    <xf numFmtId="0" fontId="33" fillId="45" borderId="19" xfId="0" applyFont="1" applyFill="1" applyBorder="1" applyAlignment="1">
      <alignment horizontal="center" vertical="top" wrapText="1"/>
    </xf>
    <xf numFmtId="0" fontId="33" fillId="45" borderId="54" xfId="0" applyFont="1" applyFill="1" applyBorder="1" applyAlignment="1">
      <alignment horizontal="center" vertical="top" wrapText="1"/>
    </xf>
    <xf numFmtId="0" fontId="27" fillId="52" borderId="19" xfId="0" applyFont="1" applyFill="1" applyBorder="1" applyAlignment="1">
      <alignment horizontal="right"/>
    </xf>
    <xf numFmtId="0" fontId="27" fillId="52" borderId="54" xfId="0" applyFont="1" applyFill="1" applyBorder="1" applyAlignment="1">
      <alignment horizontal="right"/>
    </xf>
    <xf numFmtId="0" fontId="27" fillId="38" borderId="14" xfId="0" applyFont="1" applyFill="1" applyBorder="1" applyAlignment="1">
      <alignment horizontal="right"/>
    </xf>
    <xf numFmtId="0" fontId="27" fillId="38" borderId="12" xfId="0" applyFont="1" applyFill="1" applyBorder="1" applyAlignment="1">
      <alignment horizontal="right"/>
    </xf>
    <xf numFmtId="0" fontId="27" fillId="38" borderId="24" xfId="0" applyFont="1" applyFill="1" applyBorder="1" applyAlignment="1">
      <alignment horizontal="right"/>
    </xf>
    <xf numFmtId="0" fontId="27" fillId="0" borderId="2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39" borderId="14" xfId="0" applyFont="1" applyFill="1" applyBorder="1" applyAlignment="1">
      <alignment horizontal="right"/>
    </xf>
    <xf numFmtId="0" fontId="27" fillId="39" borderId="16" xfId="0" applyFont="1" applyFill="1" applyBorder="1" applyAlignment="1">
      <alignment horizontal="right"/>
    </xf>
    <xf numFmtId="0" fontId="34" fillId="0" borderId="37" xfId="0" applyFont="1" applyBorder="1" applyAlignment="1">
      <alignment horizontal="left" vertical="top" wrapText="1"/>
    </xf>
    <xf numFmtId="0" fontId="29" fillId="34" borderId="38" xfId="0" applyFont="1" applyFill="1" applyBorder="1" applyAlignment="1">
      <alignment horizontal="center" vertical="top" wrapText="1"/>
    </xf>
    <xf numFmtId="0" fontId="33" fillId="45" borderId="50" xfId="0" applyFont="1" applyFill="1" applyBorder="1" applyAlignment="1">
      <alignment horizontal="right" vertical="top" wrapText="1"/>
    </xf>
    <xf numFmtId="0" fontId="33" fillId="45" borderId="10" xfId="0" applyFont="1" applyFill="1" applyBorder="1" applyAlignment="1">
      <alignment horizontal="right" vertical="top" wrapText="1"/>
    </xf>
    <xf numFmtId="0" fontId="33" fillId="45" borderId="64" xfId="0" applyFont="1" applyFill="1" applyBorder="1" applyAlignment="1">
      <alignment horizontal="right" vertical="top" wrapText="1"/>
    </xf>
    <xf numFmtId="0" fontId="25" fillId="37" borderId="15" xfId="0" applyFont="1" applyFill="1" applyBorder="1" applyAlignment="1">
      <alignment horizontal="center" vertical="center" wrapText="1"/>
    </xf>
    <xf numFmtId="0" fontId="25" fillId="37" borderId="13" xfId="0" applyFont="1" applyFill="1" applyBorder="1" applyAlignment="1">
      <alignment horizontal="center" vertical="center" wrapText="1"/>
    </xf>
    <xf numFmtId="0" fontId="25" fillId="37" borderId="24" xfId="0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7" fillId="52" borderId="50" xfId="0" applyFont="1" applyFill="1" applyBorder="1" applyAlignment="1">
      <alignment horizontal="right" vertical="center"/>
    </xf>
    <xf numFmtId="0" fontId="27" fillId="52" borderId="19" xfId="0" applyFont="1" applyFill="1" applyBorder="1" applyAlignment="1">
      <alignment horizontal="right" vertical="center"/>
    </xf>
    <xf numFmtId="0" fontId="27" fillId="52" borderId="70" xfId="0" applyFont="1" applyFill="1" applyBorder="1" applyAlignment="1">
      <alignment horizontal="righ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34" fillId="48" borderId="38" xfId="0" applyFont="1" applyFill="1" applyBorder="1" applyAlignment="1">
      <alignment horizontal="left" vertical="top" wrapText="1"/>
    </xf>
    <xf numFmtId="0" fontId="34" fillId="48" borderId="14" xfId="0" applyFont="1" applyFill="1" applyBorder="1" applyAlignment="1">
      <alignment horizontal="left" vertical="top" wrapText="1"/>
    </xf>
    <xf numFmtId="0" fontId="34" fillId="48" borderId="39" xfId="0" applyFont="1" applyFill="1" applyBorder="1" applyAlignment="1">
      <alignment horizontal="left" vertical="top" wrapText="1"/>
    </xf>
    <xf numFmtId="0" fontId="34" fillId="48" borderId="59" xfId="0" applyFont="1" applyFill="1" applyBorder="1" applyAlignment="1">
      <alignment horizontal="left" vertical="top" wrapText="1"/>
    </xf>
    <xf numFmtId="0" fontId="34" fillId="48" borderId="27" xfId="0" applyFont="1" applyFill="1" applyBorder="1" applyAlignment="1">
      <alignment horizontal="left" vertical="top" wrapText="1"/>
    </xf>
    <xf numFmtId="0" fontId="34" fillId="48" borderId="44" xfId="0" applyFont="1" applyFill="1" applyBorder="1" applyAlignment="1">
      <alignment horizontal="left" vertical="top" wrapText="1"/>
    </xf>
    <xf numFmtId="0" fontId="34" fillId="49" borderId="53" xfId="0" applyFont="1" applyFill="1" applyBorder="1" applyAlignment="1">
      <alignment horizontal="left" vertical="top" wrapText="1"/>
    </xf>
    <xf numFmtId="0" fontId="34" fillId="49" borderId="19" xfId="0" applyFont="1" applyFill="1" applyBorder="1" applyAlignment="1">
      <alignment horizontal="left" vertical="top" wrapText="1"/>
    </xf>
    <xf numFmtId="0" fontId="34" fillId="49" borderId="54" xfId="0" applyFont="1" applyFill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33" fillId="46" borderId="54" xfId="0" applyFont="1" applyFill="1" applyBorder="1" applyAlignment="1">
      <alignment horizontal="right" vertical="top" wrapText="1"/>
    </xf>
    <xf numFmtId="0" fontId="26" fillId="0" borderId="27" xfId="0" applyFont="1" applyBorder="1" applyAlignment="1">
      <alignment horizontal="left" vertical="center" wrapText="1"/>
    </xf>
    <xf numFmtId="0" fontId="25" fillId="39" borderId="14" xfId="0" applyFont="1" applyFill="1" applyBorder="1" applyAlignment="1">
      <alignment horizontal="center" vertical="top"/>
    </xf>
    <xf numFmtId="0" fontId="25" fillId="38" borderId="14" xfId="0" applyFont="1" applyFill="1" applyBorder="1" applyAlignment="1">
      <alignment horizontal="center" vertical="top"/>
    </xf>
    <xf numFmtId="0" fontId="25" fillId="0" borderId="2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8" fillId="42" borderId="24" xfId="0" applyFont="1" applyFill="1" applyBorder="1" applyAlignment="1" applyProtection="1">
      <alignment horizontal="right" vertical="center"/>
      <protection locked="0"/>
    </xf>
    <xf numFmtId="0" fontId="28" fillId="42" borderId="30" xfId="0" applyFont="1" applyFill="1" applyBorder="1" applyAlignment="1" applyProtection="1">
      <alignment horizontal="right" vertical="center"/>
      <protection locked="0"/>
    </xf>
    <xf numFmtId="0" fontId="27" fillId="34" borderId="14" xfId="0" applyFont="1" applyFill="1" applyBorder="1" applyAlignment="1">
      <alignment horizontal="left"/>
    </xf>
    <xf numFmtId="0" fontId="27" fillId="34" borderId="12" xfId="0" applyFont="1" applyFill="1" applyBorder="1" applyAlignment="1">
      <alignment horizontal="left"/>
    </xf>
    <xf numFmtId="0" fontId="27" fillId="34" borderId="41" xfId="0" applyFont="1" applyFill="1" applyBorder="1" applyAlignment="1">
      <alignment horizontal="left"/>
    </xf>
    <xf numFmtId="0" fontId="27" fillId="39" borderId="14" xfId="0" applyFont="1" applyFill="1" applyBorder="1" applyAlignment="1">
      <alignment horizontal="left"/>
    </xf>
    <xf numFmtId="0" fontId="27" fillId="39" borderId="39" xfId="0" applyFont="1" applyFill="1" applyBorder="1" applyAlignment="1">
      <alignment horizontal="left"/>
    </xf>
    <xf numFmtId="0" fontId="27" fillId="43" borderId="14" xfId="0" applyFont="1" applyFill="1" applyBorder="1" applyAlignment="1">
      <alignment horizontal="left"/>
    </xf>
    <xf numFmtId="0" fontId="27" fillId="43" borderId="39" xfId="0" applyFont="1" applyFill="1" applyBorder="1" applyAlignment="1">
      <alignment horizontal="left"/>
    </xf>
    <xf numFmtId="0" fontId="25" fillId="37" borderId="28" xfId="0" applyFont="1" applyFill="1" applyBorder="1" applyAlignment="1">
      <alignment horizontal="left" vertical="top" wrapText="1"/>
    </xf>
    <xf numFmtId="0" fontId="25" fillId="37" borderId="23" xfId="0" applyFont="1" applyFill="1" applyBorder="1" applyAlignment="1">
      <alignment horizontal="left" vertical="top" wrapText="1"/>
    </xf>
    <xf numFmtId="0" fontId="25" fillId="37" borderId="33" xfId="0" applyFont="1" applyFill="1" applyBorder="1" applyAlignment="1">
      <alignment horizontal="left" vertical="top" wrapText="1"/>
    </xf>
    <xf numFmtId="0" fontId="27" fillId="39" borderId="29" xfId="0" applyFont="1" applyFill="1" applyBorder="1" applyAlignment="1">
      <alignment horizontal="right"/>
    </xf>
    <xf numFmtId="0" fontId="25" fillId="37" borderId="14" xfId="0" applyFont="1" applyFill="1" applyBorder="1" applyAlignment="1">
      <alignment horizontal="center" vertical="top"/>
    </xf>
    <xf numFmtId="0" fontId="27" fillId="52" borderId="53" xfId="0" applyFont="1" applyFill="1" applyBorder="1" applyAlignment="1">
      <alignment horizontal="right" vertical="center"/>
    </xf>
    <xf numFmtId="0" fontId="27" fillId="52" borderId="54" xfId="0" applyFont="1" applyFill="1" applyBorder="1" applyAlignment="1">
      <alignment horizontal="right" vertical="center"/>
    </xf>
    <xf numFmtId="0" fontId="25" fillId="37" borderId="14" xfId="0" applyFont="1" applyFill="1" applyBorder="1" applyAlignment="1">
      <alignment horizontal="left" vertical="center" wrapText="1"/>
    </xf>
    <xf numFmtId="0" fontId="25" fillId="37" borderId="30" xfId="0" applyFont="1" applyFill="1" applyBorder="1" applyAlignment="1">
      <alignment horizontal="left" vertical="top" wrapText="1"/>
    </xf>
    <xf numFmtId="0" fontId="25" fillId="37" borderId="14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37" borderId="15" xfId="0" applyFont="1" applyFill="1" applyBorder="1" applyAlignment="1">
      <alignment horizontal="left" vertical="center" wrapText="1"/>
    </xf>
    <xf numFmtId="0" fontId="25" fillId="37" borderId="12" xfId="0" applyFont="1" applyFill="1" applyBorder="1" applyAlignment="1">
      <alignment horizontal="left" vertical="center" wrapText="1"/>
    </xf>
    <xf numFmtId="0" fontId="25" fillId="37" borderId="13" xfId="0" applyFont="1" applyFill="1" applyBorder="1" applyAlignment="1">
      <alignment horizontal="left" vertical="center" wrapText="1"/>
    </xf>
    <xf numFmtId="0" fontId="25" fillId="37" borderId="24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39" borderId="15" xfId="0" applyFont="1" applyFill="1" applyBorder="1" applyAlignment="1">
      <alignment horizontal="center" vertical="top"/>
    </xf>
    <xf numFmtId="0" fontId="25" fillId="38" borderId="15" xfId="0" applyFont="1" applyFill="1" applyBorder="1" applyAlignment="1">
      <alignment horizontal="center" vertical="top"/>
    </xf>
    <xf numFmtId="0" fontId="25" fillId="37" borderId="15" xfId="0" applyFont="1" applyFill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9" fillId="0" borderId="1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37" borderId="25" xfId="0" applyFont="1" applyFill="1" applyBorder="1" applyAlignment="1">
      <alignment horizontal="left" vertical="center" wrapText="1"/>
    </xf>
    <xf numFmtId="0" fontId="25" fillId="37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5" fillId="37" borderId="11" xfId="0" applyFont="1" applyFill="1" applyBorder="1" applyAlignment="1">
      <alignment horizontal="left" vertical="center" wrapText="1"/>
    </xf>
    <xf numFmtId="164" fontId="45" fillId="37" borderId="45" xfId="0" applyNumberFormat="1" applyFont="1" applyFill="1" applyBorder="1" applyAlignment="1">
      <alignment horizontal="center" vertical="center" wrapText="1"/>
    </xf>
    <xf numFmtId="0" fontId="45" fillId="37" borderId="41" xfId="0" applyFont="1" applyFill="1" applyBorder="1" applyAlignment="1">
      <alignment horizontal="center" vertical="center" wrapText="1"/>
    </xf>
    <xf numFmtId="164" fontId="45" fillId="37" borderId="15" xfId="0" applyNumberFormat="1" applyFont="1" applyFill="1" applyBorder="1" applyAlignment="1">
      <alignment horizontal="center" vertical="center" wrapText="1"/>
    </xf>
    <xf numFmtId="164" fontId="45" fillId="37" borderId="12" xfId="0" applyNumberFormat="1" applyFont="1" applyFill="1" applyBorder="1" applyAlignment="1">
      <alignment horizontal="center" vertical="center" wrapText="1"/>
    </xf>
    <xf numFmtId="0" fontId="45" fillId="37" borderId="12" xfId="0" applyFont="1" applyFill="1" applyBorder="1" applyAlignment="1">
      <alignment horizontal="center" vertical="center" wrapText="1"/>
    </xf>
    <xf numFmtId="164" fontId="40" fillId="0" borderId="15" xfId="0" applyNumberFormat="1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/>
    </xf>
    <xf numFmtId="49" fontId="28" fillId="33" borderId="11" xfId="0" applyNumberFormat="1" applyFont="1" applyFill="1" applyBorder="1" applyAlignment="1">
      <alignment horizontal="center" vertical="center" textRotation="90" wrapText="1"/>
    </xf>
    <xf numFmtId="49" fontId="28" fillId="33" borderId="13" xfId="0" applyNumberFormat="1" applyFont="1" applyFill="1" applyBorder="1" applyAlignment="1">
      <alignment horizontal="center" vertical="center" textRotation="90" wrapText="1"/>
    </xf>
    <xf numFmtId="49" fontId="28" fillId="33" borderId="12" xfId="0" applyNumberFormat="1" applyFont="1" applyFill="1" applyBorder="1" applyAlignment="1">
      <alignment horizontal="center" vertical="center" textRotation="90" wrapText="1"/>
    </xf>
    <xf numFmtId="0" fontId="28" fillId="34" borderId="18" xfId="0" applyFont="1" applyFill="1" applyBorder="1" applyAlignment="1">
      <alignment horizontal="left" vertical="center" wrapText="1"/>
    </xf>
    <xf numFmtId="0" fontId="28" fillId="34" borderId="69" xfId="0" applyFont="1" applyFill="1" applyBorder="1" applyAlignment="1">
      <alignment horizontal="left" vertical="center" wrapText="1"/>
    </xf>
    <xf numFmtId="164" fontId="40" fillId="0" borderId="45" xfId="0" applyNumberFormat="1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28" fillId="33" borderId="51" xfId="0" applyFont="1" applyFill="1" applyBorder="1" applyAlignment="1">
      <alignment horizontal="center" vertical="center" textRotation="90" wrapText="1"/>
    </xf>
    <xf numFmtId="0" fontId="28" fillId="33" borderId="43" xfId="0" applyFont="1" applyFill="1" applyBorder="1" applyAlignment="1">
      <alignment horizontal="center" vertical="center" textRotation="90" wrapText="1"/>
    </xf>
    <xf numFmtId="0" fontId="28" fillId="33" borderId="47" xfId="0" applyFont="1" applyFill="1" applyBorder="1" applyAlignment="1">
      <alignment horizontal="center" vertical="center" textRotation="90" wrapText="1"/>
    </xf>
    <xf numFmtId="0" fontId="28" fillId="33" borderId="11" xfId="0" applyFont="1" applyFill="1" applyBorder="1" applyAlignment="1">
      <alignment horizontal="center" vertical="center" textRotation="90" wrapText="1"/>
    </xf>
    <xf numFmtId="0" fontId="28" fillId="33" borderId="13" xfId="0" applyFont="1" applyFill="1" applyBorder="1" applyAlignment="1">
      <alignment horizontal="center" vertical="center" textRotation="90" wrapText="1"/>
    </xf>
    <xf numFmtId="0" fontId="28" fillId="33" borderId="12" xfId="0" applyFont="1" applyFill="1" applyBorder="1" applyAlignment="1">
      <alignment horizontal="center" vertical="center" textRotation="90" wrapText="1"/>
    </xf>
    <xf numFmtId="0" fontId="44" fillId="33" borderId="11" xfId="0" applyFont="1" applyFill="1" applyBorder="1" applyAlignment="1">
      <alignment horizontal="center" vertical="center" wrapText="1"/>
    </xf>
    <xf numFmtId="0" fontId="44" fillId="33" borderId="13" xfId="0" applyFont="1" applyFill="1" applyBorder="1" applyAlignment="1">
      <alignment horizontal="center" vertical="center" wrapText="1"/>
    </xf>
    <xf numFmtId="0" fontId="44" fillId="33" borderId="12" xfId="0" applyFont="1" applyFill="1" applyBorder="1" applyAlignment="1">
      <alignment horizontal="center" vertical="center" wrapText="1"/>
    </xf>
    <xf numFmtId="0" fontId="27" fillId="39" borderId="18" xfId="0" applyFont="1" applyFill="1" applyBorder="1" applyAlignment="1">
      <alignment horizontal="left" vertical="center"/>
    </xf>
    <xf numFmtId="0" fontId="27" fillId="39" borderId="69" xfId="0" applyFont="1" applyFill="1" applyBorder="1" applyAlignment="1">
      <alignment horizontal="left" vertical="center"/>
    </xf>
    <xf numFmtId="0" fontId="44" fillId="33" borderId="46" xfId="0" applyFont="1" applyFill="1" applyBorder="1" applyAlignment="1">
      <alignment horizontal="center" vertical="center" wrapText="1"/>
    </xf>
    <xf numFmtId="0" fontId="44" fillId="33" borderId="42" xfId="0" applyFont="1" applyFill="1" applyBorder="1" applyAlignment="1">
      <alignment horizontal="center" vertical="center" wrapText="1"/>
    </xf>
    <xf numFmtId="0" fontId="44" fillId="33" borderId="41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left" vertical="center"/>
    </xf>
    <xf numFmtId="0" fontId="27" fillId="35" borderId="39" xfId="0" applyFont="1" applyFill="1" applyBorder="1" applyAlignment="1">
      <alignment horizontal="left" vertical="center"/>
    </xf>
    <xf numFmtId="0" fontId="23" fillId="0" borderId="0" xfId="0" applyFont="1"/>
    <xf numFmtId="0" fontId="0" fillId="0" borderId="0" xfId="0"/>
    <xf numFmtId="0" fontId="28" fillId="33" borderId="1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49" fontId="28" fillId="40" borderId="31" xfId="0" applyNumberFormat="1" applyFont="1" applyFill="1" applyBorder="1" applyAlignment="1">
      <alignment horizontal="center" vertical="center" wrapText="1"/>
    </xf>
    <xf numFmtId="49" fontId="28" fillId="40" borderId="23" xfId="0" applyNumberFormat="1" applyFont="1" applyFill="1" applyBorder="1" applyAlignment="1">
      <alignment horizontal="center" vertical="center" wrapText="1"/>
    </xf>
    <xf numFmtId="49" fontId="28" fillId="40" borderId="3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49" fontId="28" fillId="40" borderId="11" xfId="0" applyNumberFormat="1" applyFont="1" applyFill="1" applyBorder="1" applyAlignment="1">
      <alignment horizontal="center" vertical="center" wrapText="1"/>
    </xf>
    <xf numFmtId="49" fontId="28" fillId="40" borderId="13" xfId="0" applyNumberFormat="1" applyFont="1" applyFill="1" applyBorder="1" applyAlignment="1">
      <alignment horizontal="center" vertical="center" wrapText="1"/>
    </xf>
    <xf numFmtId="49" fontId="28" fillId="40" borderId="12" xfId="0" applyNumberFormat="1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center" wrapText="1"/>
    </xf>
    <xf numFmtId="0" fontId="35" fillId="51" borderId="53" xfId="0" applyFont="1" applyFill="1" applyBorder="1" applyAlignment="1">
      <alignment horizontal="justify" vertical="center" wrapText="1"/>
    </xf>
    <xf numFmtId="0" fontId="35" fillId="51" borderId="19" xfId="0" applyFont="1" applyFill="1" applyBorder="1" applyAlignment="1">
      <alignment horizontal="justify" vertical="center" wrapText="1"/>
    </xf>
    <xf numFmtId="0" fontId="35" fillId="51" borderId="67" xfId="0" applyFont="1" applyFill="1" applyBorder="1" applyAlignment="1">
      <alignment horizontal="justify" vertical="center" wrapText="1"/>
    </xf>
    <xf numFmtId="0" fontId="35" fillId="51" borderId="54" xfId="0" applyFont="1" applyFill="1" applyBorder="1" applyAlignment="1">
      <alignment horizontal="justify" vertical="center" wrapText="1"/>
    </xf>
    <xf numFmtId="0" fontId="35" fillId="53" borderId="53" xfId="0" applyFont="1" applyFill="1" applyBorder="1" applyAlignment="1">
      <alignment horizontal="justify" vertical="center" wrapText="1"/>
    </xf>
    <xf numFmtId="0" fontId="35" fillId="53" borderId="19" xfId="0" applyFont="1" applyFill="1" applyBorder="1" applyAlignment="1">
      <alignment horizontal="justify" vertical="center" wrapText="1"/>
    </xf>
    <xf numFmtId="0" fontId="35" fillId="53" borderId="54" xfId="0" applyFont="1" applyFill="1" applyBorder="1" applyAlignment="1">
      <alignment horizontal="justify" vertical="center" wrapText="1"/>
    </xf>
    <xf numFmtId="0" fontId="37" fillId="51" borderId="53" xfId="0" applyFont="1" applyFill="1" applyBorder="1" applyAlignment="1">
      <alignment horizontal="left"/>
    </xf>
    <xf numFmtId="0" fontId="37" fillId="51" borderId="19" xfId="0" applyFont="1" applyFill="1" applyBorder="1" applyAlignment="1">
      <alignment horizontal="left"/>
    </xf>
    <xf numFmtId="0" fontId="37" fillId="51" borderId="54" xfId="0" applyFont="1" applyFill="1" applyBorder="1" applyAlignment="1">
      <alignment horizontal="left"/>
    </xf>
    <xf numFmtId="0" fontId="36" fillId="0" borderId="60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5" fillId="51" borderId="55" xfId="0" applyFont="1" applyFill="1" applyBorder="1" applyAlignment="1">
      <alignment horizontal="justify" vertical="center" wrapText="1"/>
    </xf>
    <xf numFmtId="0" fontId="35" fillId="51" borderId="21" xfId="0" applyFont="1" applyFill="1" applyBorder="1" applyAlignment="1">
      <alignment horizontal="justify" vertical="center" wrapText="1"/>
    </xf>
    <xf numFmtId="0" fontId="35" fillId="51" borderId="73" xfId="0" applyFont="1" applyFill="1" applyBorder="1" applyAlignment="1">
      <alignment horizontal="justify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6" xfId="0" applyFont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center" vertical="center" wrapText="1"/>
    </xf>
    <xf numFmtId="0" fontId="35" fillId="50" borderId="60" xfId="0" applyFont="1" applyFill="1" applyBorder="1" applyAlignment="1">
      <alignment horizontal="center" vertical="center" wrapText="1"/>
    </xf>
    <xf numFmtId="0" fontId="35" fillId="50" borderId="66" xfId="0" applyFont="1" applyFill="1" applyBorder="1" applyAlignment="1">
      <alignment horizontal="center" vertical="center" wrapText="1"/>
    </xf>
    <xf numFmtId="0" fontId="35" fillId="50" borderId="53" xfId="0" applyFont="1" applyFill="1" applyBorder="1" applyAlignment="1">
      <alignment horizontal="center" vertical="center" wrapText="1"/>
    </xf>
    <xf numFmtId="0" fontId="35" fillId="50" borderId="19" xfId="0" applyFont="1" applyFill="1" applyBorder="1" applyAlignment="1">
      <alignment horizontal="center" vertical="center" wrapText="1"/>
    </xf>
    <xf numFmtId="0" fontId="35" fillId="50" borderId="67" xfId="0" applyFont="1" applyFill="1" applyBorder="1" applyAlignment="1">
      <alignment horizontal="center" vertical="center" wrapText="1"/>
    </xf>
    <xf numFmtId="0" fontId="35" fillId="50" borderId="56" xfId="0" applyFont="1" applyFill="1" applyBorder="1" applyAlignment="1">
      <alignment horizontal="center" vertical="center" wrapText="1"/>
    </xf>
    <xf numFmtId="0" fontId="35" fillId="50" borderId="68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164" fontId="40" fillId="0" borderId="14" xfId="0" applyNumberFormat="1" applyFont="1" applyFill="1" applyBorder="1" applyAlignment="1">
      <alignment horizontal="center" vertical="center" wrapText="1"/>
    </xf>
    <xf numFmtId="164" fontId="40" fillId="0" borderId="15" xfId="0" applyNumberFormat="1" applyFont="1" applyFill="1" applyBorder="1" applyAlignment="1">
      <alignment horizontal="center" vertical="center" wrapText="1"/>
    </xf>
    <xf numFmtId="164" fontId="45" fillId="0" borderId="13" xfId="0" applyNumberFormat="1" applyFont="1" applyFill="1" applyBorder="1" applyAlignment="1">
      <alignment horizontal="center" vertical="center" wrapText="1"/>
    </xf>
    <xf numFmtId="164" fontId="45" fillId="0" borderId="12" xfId="0" applyNumberFormat="1" applyFont="1" applyFill="1" applyBorder="1" applyAlignment="1">
      <alignment horizontal="center" vertical="center" wrapText="1"/>
    </xf>
  </cellXfs>
  <cellStyles count="340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45" xr:uid="{00000000-0005-0000-0000-000003000000}"/>
    <cellStyle name="20% – paryškinimas 1 2 2" xfId="84" xr:uid="{00000000-0005-0000-0000-000004000000}"/>
    <cellStyle name="20% – paryškinimas 1 2 2 2" xfId="163" xr:uid="{2F7ED188-C0CD-48CD-8913-5663822C38DA}"/>
    <cellStyle name="20% – paryškinimas 1 2 2 2 2" xfId="321" xr:uid="{E6084C98-46BC-4852-AA1D-893D36647964}"/>
    <cellStyle name="20% – paryškinimas 1 2 2 3" xfId="242" xr:uid="{240005AB-81C9-4203-9C01-0FB50EF8620A}"/>
    <cellStyle name="20% – paryškinimas 1 2 3" xfId="124" xr:uid="{81A752B1-36FB-4E8E-ADE8-89C8E4672C58}"/>
    <cellStyle name="20% – paryškinimas 1 2 3 2" xfId="282" xr:uid="{B2A41E76-F2FD-4F48-B855-7683DF538F4B}"/>
    <cellStyle name="20% – paryškinimas 1 2 4" xfId="203" xr:uid="{2A52EE2B-5B49-4681-A6D2-FD5A9ADEE0EF}"/>
    <cellStyle name="20% – paryškinimas 1 3" xfId="64" xr:uid="{00000000-0005-0000-0000-000005000000}"/>
    <cellStyle name="20% – paryškinimas 1 3 2" xfId="143" xr:uid="{E1C12E3B-5A23-40DB-AA9B-18F3F5259BFB}"/>
    <cellStyle name="20% – paryškinimas 1 3 2 2" xfId="301" xr:uid="{DD70D4A1-F466-4206-B674-D9A3A27142CD}"/>
    <cellStyle name="20% – paryškinimas 1 3 3" xfId="222" xr:uid="{8E6598FF-1C63-4C4A-AAC6-66CED4E86E8D}"/>
    <cellStyle name="20% – paryškinimas 1 4" xfId="104" xr:uid="{3E69F688-CB99-4B32-9F37-12FC697BFCE5}"/>
    <cellStyle name="20% – paryškinimas 1 4 2" xfId="262" xr:uid="{F7030A56-BE29-4C99-80CF-B9A356EB4BE4}"/>
    <cellStyle name="20% – paryškinimas 1 5" xfId="183" xr:uid="{E3D0276F-2B1A-41E3-A66D-8A9FAA962843}"/>
    <cellStyle name="20% – paryškinimas 2" xfId="23" builtinId="34" customBuiltin="1"/>
    <cellStyle name="20% – paryškinimas 2 2" xfId="48" xr:uid="{00000000-0005-0000-0000-000007000000}"/>
    <cellStyle name="20% – paryškinimas 2 2 2" xfId="87" xr:uid="{00000000-0005-0000-0000-000008000000}"/>
    <cellStyle name="20% – paryškinimas 2 2 2 2" xfId="166" xr:uid="{AD9B1D49-810D-4443-8E59-35859EE077AD}"/>
    <cellStyle name="20% – paryškinimas 2 2 2 2 2" xfId="324" xr:uid="{9B30DD2E-7FA6-4EC6-868F-3A8BAE5CBFF9}"/>
    <cellStyle name="20% – paryškinimas 2 2 2 3" xfId="245" xr:uid="{8631B813-49EA-435B-B0C9-C8CA974A26B0}"/>
    <cellStyle name="20% – paryškinimas 2 2 3" xfId="127" xr:uid="{C27376EB-DB9B-4996-8B50-5DF6DA25F8B9}"/>
    <cellStyle name="20% – paryškinimas 2 2 3 2" xfId="285" xr:uid="{EC886DC6-566F-43BD-A0C7-A42D93BC2D73}"/>
    <cellStyle name="20% – paryškinimas 2 2 4" xfId="206" xr:uid="{52B52EEC-E94F-43A2-807F-E83CB2D029E3}"/>
    <cellStyle name="20% – paryškinimas 2 3" xfId="67" xr:uid="{00000000-0005-0000-0000-000009000000}"/>
    <cellStyle name="20% – paryškinimas 2 3 2" xfId="146" xr:uid="{116F37A7-06BE-4F08-A441-B1F002E02F95}"/>
    <cellStyle name="20% – paryškinimas 2 3 2 2" xfId="304" xr:uid="{AE55D2BC-678F-4840-BA25-A4DC46D58AD8}"/>
    <cellStyle name="20% – paryškinimas 2 3 3" xfId="225" xr:uid="{AFD95554-7BC2-485E-B11B-90C29F7BD637}"/>
    <cellStyle name="20% – paryškinimas 2 4" xfId="107" xr:uid="{02F3FAC6-62AC-4472-AD86-245A44FEB692}"/>
    <cellStyle name="20% – paryškinimas 2 4 2" xfId="265" xr:uid="{D1418549-1BB9-4E6F-AD08-16F359ABA47C}"/>
    <cellStyle name="20% – paryškinimas 2 5" xfId="186" xr:uid="{D1E0BF1A-AD95-443E-9573-31C499A9757E}"/>
    <cellStyle name="20% – paryškinimas 3" xfId="27" builtinId="38" customBuiltin="1"/>
    <cellStyle name="20% – paryškinimas 3 2" xfId="51" xr:uid="{00000000-0005-0000-0000-00000B000000}"/>
    <cellStyle name="20% – paryškinimas 3 2 2" xfId="90" xr:uid="{00000000-0005-0000-0000-00000C000000}"/>
    <cellStyle name="20% – paryškinimas 3 2 2 2" xfId="169" xr:uid="{7E99731C-16AC-40A7-9E5D-0A45C9340F69}"/>
    <cellStyle name="20% – paryškinimas 3 2 2 2 2" xfId="327" xr:uid="{BF30A28D-6181-4F89-9A99-4A76A294BB3E}"/>
    <cellStyle name="20% – paryškinimas 3 2 2 3" xfId="248" xr:uid="{BE477873-8BAF-4533-8370-8788F5800837}"/>
    <cellStyle name="20% – paryškinimas 3 2 3" xfId="130" xr:uid="{8DF19CC3-225D-4B49-B3CB-961C0E537FA5}"/>
    <cellStyle name="20% – paryškinimas 3 2 3 2" xfId="288" xr:uid="{1FA60AEF-6A61-4327-89E8-0A5C3C41765C}"/>
    <cellStyle name="20% – paryškinimas 3 2 4" xfId="209" xr:uid="{5EF91AD9-7007-4479-9582-9DF897462D14}"/>
    <cellStyle name="20% – paryškinimas 3 3" xfId="70" xr:uid="{00000000-0005-0000-0000-00000D000000}"/>
    <cellStyle name="20% – paryškinimas 3 3 2" xfId="149" xr:uid="{912961B3-6B43-4B8C-B792-2B91B298984A}"/>
    <cellStyle name="20% – paryškinimas 3 3 2 2" xfId="307" xr:uid="{4B713692-6AF0-4A09-9B39-09F666213411}"/>
    <cellStyle name="20% – paryškinimas 3 3 3" xfId="228" xr:uid="{3A31ED15-35B0-4CB4-88C9-96503E930C2B}"/>
    <cellStyle name="20% – paryškinimas 3 4" xfId="110" xr:uid="{FC93D61D-91E4-437A-A8D1-780F54B13C48}"/>
    <cellStyle name="20% – paryškinimas 3 4 2" xfId="268" xr:uid="{6E44E5E4-2E1F-477B-9C5C-6DDEC4B454DD}"/>
    <cellStyle name="20% – paryškinimas 3 5" xfId="189" xr:uid="{F18436E1-D9EB-4FB1-84AD-36CFADC5C4C1}"/>
    <cellStyle name="20% – paryškinimas 4" xfId="31" builtinId="42" customBuiltin="1"/>
    <cellStyle name="20% – paryškinimas 4 2" xfId="54" xr:uid="{00000000-0005-0000-0000-00000F000000}"/>
    <cellStyle name="20% – paryškinimas 4 2 2" xfId="93" xr:uid="{00000000-0005-0000-0000-000010000000}"/>
    <cellStyle name="20% – paryškinimas 4 2 2 2" xfId="172" xr:uid="{EE841C73-1332-43B2-BBFD-2E3CD2DA940B}"/>
    <cellStyle name="20% – paryškinimas 4 2 2 2 2" xfId="330" xr:uid="{161EDB28-25F6-4E5A-9326-35BF0AEE178A}"/>
    <cellStyle name="20% – paryškinimas 4 2 2 3" xfId="251" xr:uid="{A6E7D548-A275-462A-AAAA-801209E30730}"/>
    <cellStyle name="20% – paryškinimas 4 2 3" xfId="133" xr:uid="{38446F49-0D48-42F4-A899-40658C17AEC6}"/>
    <cellStyle name="20% – paryškinimas 4 2 3 2" xfId="291" xr:uid="{12970027-6B19-4535-9980-AA068BD078E6}"/>
    <cellStyle name="20% – paryškinimas 4 2 4" xfId="212" xr:uid="{D49C127E-D5DD-4387-ACC2-55F33E43511F}"/>
    <cellStyle name="20% – paryškinimas 4 3" xfId="73" xr:uid="{00000000-0005-0000-0000-000011000000}"/>
    <cellStyle name="20% – paryškinimas 4 3 2" xfId="152" xr:uid="{4F667D65-0E85-4C25-81C0-A9D175629414}"/>
    <cellStyle name="20% – paryškinimas 4 3 2 2" xfId="310" xr:uid="{4957590E-2736-4A7E-87A1-ED10BFACD157}"/>
    <cellStyle name="20% – paryškinimas 4 3 3" xfId="231" xr:uid="{02098CE2-B3B1-4DAC-89C0-F45F681C7D6A}"/>
    <cellStyle name="20% – paryškinimas 4 4" xfId="113" xr:uid="{BC93A512-7F7B-415C-BD2C-1EC13E36AEE7}"/>
    <cellStyle name="20% – paryškinimas 4 4 2" xfId="271" xr:uid="{1D5C592B-4955-42D2-A23B-D6594B2BE3DF}"/>
    <cellStyle name="20% – paryškinimas 4 5" xfId="192" xr:uid="{0FD54FAB-713F-4CB3-9ED6-0F33E0B932FA}"/>
    <cellStyle name="20% – paryškinimas 5" xfId="35" builtinId="46" customBuiltin="1"/>
    <cellStyle name="20% – paryškinimas 5 2" xfId="57" xr:uid="{00000000-0005-0000-0000-000013000000}"/>
    <cellStyle name="20% – paryškinimas 5 2 2" xfId="96" xr:uid="{00000000-0005-0000-0000-000014000000}"/>
    <cellStyle name="20% – paryškinimas 5 2 2 2" xfId="175" xr:uid="{758FC9A5-839C-46EB-81A8-3C35E696B373}"/>
    <cellStyle name="20% – paryškinimas 5 2 2 2 2" xfId="333" xr:uid="{736342B1-C15E-4005-8669-47C50184061D}"/>
    <cellStyle name="20% – paryškinimas 5 2 2 3" xfId="254" xr:uid="{DF204928-EA0F-4C8B-84DF-4E3E51B29FD0}"/>
    <cellStyle name="20% – paryškinimas 5 2 3" xfId="136" xr:uid="{4582C5A9-F9C0-4065-BA4D-1586809D4C7C}"/>
    <cellStyle name="20% – paryškinimas 5 2 3 2" xfId="294" xr:uid="{FA65F26E-A2F6-44E3-B24D-30C7CBF4EA13}"/>
    <cellStyle name="20% – paryškinimas 5 2 4" xfId="215" xr:uid="{DBA3F6A9-5976-4E97-9F45-9E612EAC221E}"/>
    <cellStyle name="20% – paryškinimas 5 3" xfId="76" xr:uid="{00000000-0005-0000-0000-000015000000}"/>
    <cellStyle name="20% – paryškinimas 5 3 2" xfId="155" xr:uid="{AE06275E-2DB5-45F0-9010-62F6191FAB11}"/>
    <cellStyle name="20% – paryškinimas 5 3 2 2" xfId="313" xr:uid="{438DE89F-5D8D-4645-906E-DA53FA91B598}"/>
    <cellStyle name="20% – paryškinimas 5 3 3" xfId="234" xr:uid="{54ED75ED-DA5C-409B-B2D3-322E3420134B}"/>
    <cellStyle name="20% – paryškinimas 5 4" xfId="116" xr:uid="{D718A84E-4B81-4A80-A09F-055E94344157}"/>
    <cellStyle name="20% – paryškinimas 5 4 2" xfId="274" xr:uid="{E2008B03-F39E-4622-869C-09F238BD67F3}"/>
    <cellStyle name="20% – paryškinimas 5 5" xfId="195" xr:uid="{71C5DD7C-C7C2-41AF-B9DB-F367DD98A7CD}"/>
    <cellStyle name="20% – paryškinimas 6" xfId="39" builtinId="50" customBuiltin="1"/>
    <cellStyle name="20% – paryškinimas 6 2" xfId="60" xr:uid="{00000000-0005-0000-0000-000017000000}"/>
    <cellStyle name="20% – paryškinimas 6 2 2" xfId="99" xr:uid="{00000000-0005-0000-0000-000018000000}"/>
    <cellStyle name="20% – paryškinimas 6 2 2 2" xfId="178" xr:uid="{90DD00F6-2B9F-416A-826A-D8687B999944}"/>
    <cellStyle name="20% – paryškinimas 6 2 2 2 2" xfId="336" xr:uid="{68F7A8F0-FC44-4402-8802-35919167EE6F}"/>
    <cellStyle name="20% – paryškinimas 6 2 2 3" xfId="257" xr:uid="{412364BC-D839-4A48-AF3F-8231E47A8830}"/>
    <cellStyle name="20% – paryškinimas 6 2 3" xfId="139" xr:uid="{24410CF2-F6D7-4CC7-94D4-4EC45760E3B2}"/>
    <cellStyle name="20% – paryškinimas 6 2 3 2" xfId="297" xr:uid="{7EA0D7DF-B901-41A8-98E8-B08AA0364A7E}"/>
    <cellStyle name="20% – paryškinimas 6 2 4" xfId="218" xr:uid="{43D5D5C3-1090-4EB7-A8CB-D4996D3E1863}"/>
    <cellStyle name="20% – paryškinimas 6 3" xfId="79" xr:uid="{00000000-0005-0000-0000-000019000000}"/>
    <cellStyle name="20% – paryškinimas 6 3 2" xfId="158" xr:uid="{A38C519B-F29A-4D6E-AEDC-7288F5C2367B}"/>
    <cellStyle name="20% – paryškinimas 6 3 2 2" xfId="316" xr:uid="{78AD1B05-7AE7-43C4-AC1F-2576EDFEC19C}"/>
    <cellStyle name="20% – paryškinimas 6 3 3" xfId="237" xr:uid="{BBA7C5B4-B9AB-4C7A-A660-5BA542A1A912}"/>
    <cellStyle name="20% – paryškinimas 6 4" xfId="119" xr:uid="{DE921B2C-1A3E-4D8F-B9BF-20D6AC206C86}"/>
    <cellStyle name="20% – paryškinimas 6 4 2" xfId="277" xr:uid="{AD40906B-D658-40D0-A37F-2FB4BAEDAD45}"/>
    <cellStyle name="20% – paryškinimas 6 5" xfId="198" xr:uid="{3F388E93-9035-4230-B1A6-448DAA97F282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46" xr:uid="{00000000-0005-0000-0000-00001D000000}"/>
    <cellStyle name="40% – paryškinimas 1 2 2" xfId="85" xr:uid="{00000000-0005-0000-0000-00001E000000}"/>
    <cellStyle name="40% – paryškinimas 1 2 2 2" xfId="164" xr:uid="{67810AD3-65EE-44B7-98EA-BBC40810A69B}"/>
    <cellStyle name="40% – paryškinimas 1 2 2 2 2" xfId="322" xr:uid="{BF24B1EB-2F88-47EF-8789-C9A3C969F2CD}"/>
    <cellStyle name="40% – paryškinimas 1 2 2 3" xfId="243" xr:uid="{A41C513A-267E-4C3C-8CC3-1D26DBCDD610}"/>
    <cellStyle name="40% – paryškinimas 1 2 3" xfId="125" xr:uid="{48058F33-393C-4C57-80AC-930236B1BBC7}"/>
    <cellStyle name="40% – paryškinimas 1 2 3 2" xfId="283" xr:uid="{1C984F59-8AED-4647-B5DB-3D0E131638BF}"/>
    <cellStyle name="40% – paryškinimas 1 2 4" xfId="204" xr:uid="{E9318AB9-292C-4DAF-A12D-CEB14B3BEBE1}"/>
    <cellStyle name="40% – paryškinimas 1 3" xfId="65" xr:uid="{00000000-0005-0000-0000-00001F000000}"/>
    <cellStyle name="40% – paryškinimas 1 3 2" xfId="144" xr:uid="{3EE00CA8-381A-4443-864D-1BCBFB633518}"/>
    <cellStyle name="40% – paryškinimas 1 3 2 2" xfId="302" xr:uid="{C4CA1AC8-A52E-4FC0-B57D-DDD564AA5585}"/>
    <cellStyle name="40% – paryškinimas 1 3 3" xfId="223" xr:uid="{64EAE230-5029-49CE-92F9-4B0CF2263ABC}"/>
    <cellStyle name="40% – paryškinimas 1 4" xfId="105" xr:uid="{D30E078B-8A34-4724-9230-6F9B46A88BFC}"/>
    <cellStyle name="40% – paryškinimas 1 4 2" xfId="263" xr:uid="{3AEE83C6-C94B-4CBC-B9C1-6C92F1F3B946}"/>
    <cellStyle name="40% – paryškinimas 1 5" xfId="184" xr:uid="{D6F52AE4-1F25-4041-870E-BCAF7C817DCC}"/>
    <cellStyle name="40% – paryškinimas 2" xfId="24" builtinId="35" customBuiltin="1"/>
    <cellStyle name="40% – paryškinimas 2 2" xfId="49" xr:uid="{00000000-0005-0000-0000-000021000000}"/>
    <cellStyle name="40% – paryškinimas 2 2 2" xfId="88" xr:uid="{00000000-0005-0000-0000-000022000000}"/>
    <cellStyle name="40% – paryškinimas 2 2 2 2" xfId="167" xr:uid="{CC22B777-03FC-490B-8F09-60CC1585ECB1}"/>
    <cellStyle name="40% – paryškinimas 2 2 2 2 2" xfId="325" xr:uid="{22CCB420-28ED-4C88-BB21-74FCB0D1B442}"/>
    <cellStyle name="40% – paryškinimas 2 2 2 3" xfId="246" xr:uid="{B2405680-619B-4173-8512-9F9DC10C6604}"/>
    <cellStyle name="40% – paryškinimas 2 2 3" xfId="128" xr:uid="{8748EF56-5B1E-4862-B87A-9F6C3F7965D6}"/>
    <cellStyle name="40% – paryškinimas 2 2 3 2" xfId="286" xr:uid="{2F1B1A22-54CD-4329-B24D-88B890C8CBB0}"/>
    <cellStyle name="40% – paryškinimas 2 2 4" xfId="207" xr:uid="{21B9DB24-178A-4539-9CCF-8E7632FBA2C1}"/>
    <cellStyle name="40% – paryškinimas 2 3" xfId="68" xr:uid="{00000000-0005-0000-0000-000023000000}"/>
    <cellStyle name="40% – paryškinimas 2 3 2" xfId="147" xr:uid="{73C53B24-8375-4484-BB06-F07A08499D0F}"/>
    <cellStyle name="40% – paryškinimas 2 3 2 2" xfId="305" xr:uid="{65F82443-9978-48FF-A5E3-986E016A414F}"/>
    <cellStyle name="40% – paryškinimas 2 3 3" xfId="226" xr:uid="{05E14536-5DAE-4155-A3D0-A0845FE58B0E}"/>
    <cellStyle name="40% – paryškinimas 2 4" xfId="108" xr:uid="{72E3A049-0234-47AD-ABDC-A25FBCF8B253}"/>
    <cellStyle name="40% – paryškinimas 2 4 2" xfId="266" xr:uid="{37BF5B6F-2F8C-4BE9-B43B-460379A51E29}"/>
    <cellStyle name="40% – paryškinimas 2 5" xfId="187" xr:uid="{F26C3304-5E34-4833-AC36-FB8F3C0DF3ED}"/>
    <cellStyle name="40% – paryškinimas 3" xfId="28" builtinId="39" customBuiltin="1"/>
    <cellStyle name="40% – paryškinimas 3 2" xfId="52" xr:uid="{00000000-0005-0000-0000-000025000000}"/>
    <cellStyle name="40% – paryškinimas 3 2 2" xfId="91" xr:uid="{00000000-0005-0000-0000-000026000000}"/>
    <cellStyle name="40% – paryškinimas 3 2 2 2" xfId="170" xr:uid="{32D41BE3-AD7A-40C4-A2DB-75DF85ECD4CB}"/>
    <cellStyle name="40% – paryškinimas 3 2 2 2 2" xfId="328" xr:uid="{DCB3B0B9-2CFC-4C17-86BE-B4D4E5ED79A3}"/>
    <cellStyle name="40% – paryškinimas 3 2 2 3" xfId="249" xr:uid="{A4EC3E88-836B-4217-8E92-B92D0F32690D}"/>
    <cellStyle name="40% – paryškinimas 3 2 3" xfId="131" xr:uid="{87751FE2-5FBB-4412-BF62-C57EFEB367A0}"/>
    <cellStyle name="40% – paryškinimas 3 2 3 2" xfId="289" xr:uid="{7D1414D0-6922-4263-993A-A2F2F4CC94F6}"/>
    <cellStyle name="40% – paryškinimas 3 2 4" xfId="210" xr:uid="{2762DC9E-4EF9-45CC-8EC5-CB7031857946}"/>
    <cellStyle name="40% – paryškinimas 3 3" xfId="71" xr:uid="{00000000-0005-0000-0000-000027000000}"/>
    <cellStyle name="40% – paryškinimas 3 3 2" xfId="150" xr:uid="{3E17EC40-EA61-47A3-8B57-EF84CF47319B}"/>
    <cellStyle name="40% – paryškinimas 3 3 2 2" xfId="308" xr:uid="{407B38BD-5587-4079-A81B-0E0CBA7D5C0D}"/>
    <cellStyle name="40% – paryškinimas 3 3 3" xfId="229" xr:uid="{16E11DBA-7672-4DDC-8708-39697A6B4764}"/>
    <cellStyle name="40% – paryškinimas 3 4" xfId="111" xr:uid="{ED2835AA-76CA-4680-B9F1-2B055EF61F8D}"/>
    <cellStyle name="40% – paryškinimas 3 4 2" xfId="269" xr:uid="{143CC1B9-2272-4ADA-B578-AD8395BFE7B4}"/>
    <cellStyle name="40% – paryškinimas 3 5" xfId="190" xr:uid="{7862BC6E-E020-4035-BF6B-0659B9D555E1}"/>
    <cellStyle name="40% – paryškinimas 4" xfId="32" builtinId="43" customBuiltin="1"/>
    <cellStyle name="40% – paryškinimas 4 2" xfId="55" xr:uid="{00000000-0005-0000-0000-000029000000}"/>
    <cellStyle name="40% – paryškinimas 4 2 2" xfId="94" xr:uid="{00000000-0005-0000-0000-00002A000000}"/>
    <cellStyle name="40% – paryškinimas 4 2 2 2" xfId="173" xr:uid="{9DFA58CC-6DF9-4644-B1F7-0E52F9D1319C}"/>
    <cellStyle name="40% – paryškinimas 4 2 2 2 2" xfId="331" xr:uid="{4B0AE1CF-1397-4A43-8746-0C0B42DB1CD1}"/>
    <cellStyle name="40% – paryškinimas 4 2 2 3" xfId="252" xr:uid="{B7417EF4-F9A2-43F9-B578-B7230D3CD039}"/>
    <cellStyle name="40% – paryškinimas 4 2 3" xfId="134" xr:uid="{2DC4050E-3691-4C07-ABF2-CA08AB8BB591}"/>
    <cellStyle name="40% – paryškinimas 4 2 3 2" xfId="292" xr:uid="{37271821-92F8-41EC-A15B-4AE33B07A175}"/>
    <cellStyle name="40% – paryškinimas 4 2 4" xfId="213" xr:uid="{E2858846-4540-436C-B50F-DD6C00D35751}"/>
    <cellStyle name="40% – paryškinimas 4 3" xfId="74" xr:uid="{00000000-0005-0000-0000-00002B000000}"/>
    <cellStyle name="40% – paryškinimas 4 3 2" xfId="153" xr:uid="{53F8F14E-E1F9-4195-967B-3651844138FE}"/>
    <cellStyle name="40% – paryškinimas 4 3 2 2" xfId="311" xr:uid="{4B3940E5-1A42-42FE-8F4D-074E0A4D0A9E}"/>
    <cellStyle name="40% – paryškinimas 4 3 3" xfId="232" xr:uid="{E461F087-EC5E-4160-87EE-D5BA6DC9DD0A}"/>
    <cellStyle name="40% – paryškinimas 4 4" xfId="114" xr:uid="{31AE6846-576E-4167-9AD2-09A2ABEE866B}"/>
    <cellStyle name="40% – paryškinimas 4 4 2" xfId="272" xr:uid="{C4569D30-99DD-434A-9A89-EE05C4E58659}"/>
    <cellStyle name="40% – paryškinimas 4 5" xfId="193" xr:uid="{F6FA37C6-31D2-4723-9947-3CE908478D6E}"/>
    <cellStyle name="40% – paryškinimas 5" xfId="36" builtinId="47" customBuiltin="1"/>
    <cellStyle name="40% – paryškinimas 5 2" xfId="58" xr:uid="{00000000-0005-0000-0000-00002D000000}"/>
    <cellStyle name="40% – paryškinimas 5 2 2" xfId="97" xr:uid="{00000000-0005-0000-0000-00002E000000}"/>
    <cellStyle name="40% – paryškinimas 5 2 2 2" xfId="176" xr:uid="{4F69310F-8464-4361-A5E6-9018A2782732}"/>
    <cellStyle name="40% – paryškinimas 5 2 2 2 2" xfId="334" xr:uid="{8E30D133-1570-4AA8-B9AD-491E3AFEECEA}"/>
    <cellStyle name="40% – paryškinimas 5 2 2 3" xfId="255" xr:uid="{4AF4D665-CD22-4D51-9059-312BFEB04811}"/>
    <cellStyle name="40% – paryškinimas 5 2 3" xfId="137" xr:uid="{294E866F-9BD4-4642-A25A-FF0422137263}"/>
    <cellStyle name="40% – paryškinimas 5 2 3 2" xfId="295" xr:uid="{9586D979-ED5E-4698-BE48-5F07BF3A72BB}"/>
    <cellStyle name="40% – paryškinimas 5 2 4" xfId="216" xr:uid="{145ED075-A590-4D7D-AA6D-A6B29A90344F}"/>
    <cellStyle name="40% – paryškinimas 5 3" xfId="77" xr:uid="{00000000-0005-0000-0000-00002F000000}"/>
    <cellStyle name="40% – paryškinimas 5 3 2" xfId="156" xr:uid="{2BEDAB4B-BED0-4108-93B7-8463624CB70C}"/>
    <cellStyle name="40% – paryškinimas 5 3 2 2" xfId="314" xr:uid="{26848F59-43A6-442A-B8C8-A4020A10593B}"/>
    <cellStyle name="40% – paryškinimas 5 3 3" xfId="235" xr:uid="{F6BC3BCE-A897-4991-8217-834B193EF5BD}"/>
    <cellStyle name="40% – paryškinimas 5 4" xfId="117" xr:uid="{38CCF81F-4D4C-4BFB-B004-E5285B76A071}"/>
    <cellStyle name="40% – paryškinimas 5 4 2" xfId="275" xr:uid="{60732C27-3DD7-498F-8AD7-EF8CCA2620A1}"/>
    <cellStyle name="40% – paryškinimas 5 5" xfId="196" xr:uid="{1178709F-F925-4F62-8B40-7DE2A7EA3AE8}"/>
    <cellStyle name="40% – paryškinimas 6" xfId="40" builtinId="51" customBuiltin="1"/>
    <cellStyle name="40% – paryškinimas 6 2" xfId="61" xr:uid="{00000000-0005-0000-0000-000031000000}"/>
    <cellStyle name="40% – paryškinimas 6 2 2" xfId="100" xr:uid="{00000000-0005-0000-0000-000032000000}"/>
    <cellStyle name="40% – paryškinimas 6 2 2 2" xfId="179" xr:uid="{5AEB3CCD-2430-4F21-9F5D-8509326FEDDE}"/>
    <cellStyle name="40% – paryškinimas 6 2 2 2 2" xfId="337" xr:uid="{32DB33B1-BA27-4EC1-AE92-90ACE3ECA039}"/>
    <cellStyle name="40% – paryškinimas 6 2 2 3" xfId="258" xr:uid="{0C9A2392-7593-4C47-BD04-6A31E4036F09}"/>
    <cellStyle name="40% – paryškinimas 6 2 3" xfId="140" xr:uid="{41C1A8F3-63B0-4C34-9B07-D12526D9C846}"/>
    <cellStyle name="40% – paryškinimas 6 2 3 2" xfId="298" xr:uid="{374386E3-255B-469A-B526-539031978244}"/>
    <cellStyle name="40% – paryškinimas 6 2 4" xfId="219" xr:uid="{89918647-FFE3-4F7B-8251-E38DC7DA850E}"/>
    <cellStyle name="40% – paryškinimas 6 3" xfId="80" xr:uid="{00000000-0005-0000-0000-000033000000}"/>
    <cellStyle name="40% – paryškinimas 6 3 2" xfId="159" xr:uid="{F4BF4656-913B-4B48-BD86-070F67B4F87D}"/>
    <cellStyle name="40% – paryškinimas 6 3 2 2" xfId="317" xr:uid="{10A59C22-DC7B-4CA8-87D6-AEA35D2098DD}"/>
    <cellStyle name="40% – paryškinimas 6 3 3" xfId="238" xr:uid="{BBF86A6B-DE7F-4142-9558-AB87DF83B77D}"/>
    <cellStyle name="40% – paryškinimas 6 4" xfId="120" xr:uid="{32B85F57-9842-4E39-ABBB-EC7F0A581760}"/>
    <cellStyle name="40% – paryškinimas 6 4 2" xfId="278" xr:uid="{DE1DF738-5C32-434D-96FF-3E99B813E3F7}"/>
    <cellStyle name="40% – paryškinimas 6 5" xfId="199" xr:uid="{E049B419-D562-4D23-9D7F-21DC6BBB8D95}"/>
    <cellStyle name="60% – paryškinimas 1" xfId="21" builtinId="32" customBuiltin="1"/>
    <cellStyle name="60% – paryškinimas 1 2" xfId="47" xr:uid="{00000000-0005-0000-0000-000035000000}"/>
    <cellStyle name="60% – paryškinimas 1 2 2" xfId="86" xr:uid="{00000000-0005-0000-0000-000036000000}"/>
    <cellStyle name="60% – paryškinimas 1 2 2 2" xfId="165" xr:uid="{B8FD4A60-CE75-4E85-9D55-4FE1CEE01E7E}"/>
    <cellStyle name="60% – paryškinimas 1 2 2 2 2" xfId="323" xr:uid="{2F683C72-6E59-40AC-A068-96C12F11D7EB}"/>
    <cellStyle name="60% – paryškinimas 1 2 2 3" xfId="244" xr:uid="{74FE92DF-9846-43BA-AC05-464CE4CAB7A7}"/>
    <cellStyle name="60% – paryškinimas 1 2 3" xfId="126" xr:uid="{1639239D-A297-411E-AC43-47A1F1E23BE1}"/>
    <cellStyle name="60% – paryškinimas 1 2 3 2" xfId="284" xr:uid="{37974856-E769-497E-ABC2-F1064064DD40}"/>
    <cellStyle name="60% – paryškinimas 1 2 4" xfId="205" xr:uid="{82A45FAC-6B7E-4F46-8CDC-649B400A5601}"/>
    <cellStyle name="60% – paryškinimas 1 3" xfId="66" xr:uid="{00000000-0005-0000-0000-000037000000}"/>
    <cellStyle name="60% – paryškinimas 1 3 2" xfId="145" xr:uid="{30EDCE4C-C96A-4BC6-99CF-2CA190CF573A}"/>
    <cellStyle name="60% – paryškinimas 1 3 2 2" xfId="303" xr:uid="{3AF71442-DB93-4E98-B52B-DEBC85BABC76}"/>
    <cellStyle name="60% – paryškinimas 1 3 3" xfId="224" xr:uid="{9B7EB32F-B03D-4F9A-8DB5-E1624EC661BC}"/>
    <cellStyle name="60% – paryškinimas 1 4" xfId="106" xr:uid="{0D41A124-911A-4655-B712-F8912E3B0795}"/>
    <cellStyle name="60% – paryškinimas 1 4 2" xfId="264" xr:uid="{207332B6-FE18-49EC-A6A5-5D17C31482AD}"/>
    <cellStyle name="60% – paryškinimas 1 5" xfId="185" xr:uid="{65A75C4E-80FD-4044-A60C-B44FAD3B6729}"/>
    <cellStyle name="60% – paryškinimas 2" xfId="25" builtinId="36" customBuiltin="1"/>
    <cellStyle name="60% – paryškinimas 2 2" xfId="50" xr:uid="{00000000-0005-0000-0000-000039000000}"/>
    <cellStyle name="60% – paryškinimas 2 2 2" xfId="89" xr:uid="{00000000-0005-0000-0000-00003A000000}"/>
    <cellStyle name="60% – paryškinimas 2 2 2 2" xfId="168" xr:uid="{44AF593A-4F16-423D-81D6-001493248D4B}"/>
    <cellStyle name="60% – paryškinimas 2 2 2 2 2" xfId="326" xr:uid="{AE452818-E5C2-4762-B086-62B4AF041759}"/>
    <cellStyle name="60% – paryškinimas 2 2 2 3" xfId="247" xr:uid="{B3DFDB9A-5AFE-404B-B02E-360C46682994}"/>
    <cellStyle name="60% – paryškinimas 2 2 3" xfId="129" xr:uid="{DA78F39F-3A41-4935-A212-73EF00BD4451}"/>
    <cellStyle name="60% – paryškinimas 2 2 3 2" xfId="287" xr:uid="{76B713E7-FCE9-4899-8151-7F568C2F705F}"/>
    <cellStyle name="60% – paryškinimas 2 2 4" xfId="208" xr:uid="{ADCFD424-5C2D-4274-BA6C-78EC383EC825}"/>
    <cellStyle name="60% – paryškinimas 2 3" xfId="69" xr:uid="{00000000-0005-0000-0000-00003B000000}"/>
    <cellStyle name="60% – paryškinimas 2 3 2" xfId="148" xr:uid="{23A830CC-6090-4D77-AAB2-F4863174181D}"/>
    <cellStyle name="60% – paryškinimas 2 3 2 2" xfId="306" xr:uid="{0142436E-E0A7-47ED-A15C-C11842AB37FC}"/>
    <cellStyle name="60% – paryškinimas 2 3 3" xfId="227" xr:uid="{113C9681-884B-4363-A761-2AE3F7A32575}"/>
    <cellStyle name="60% – paryškinimas 2 4" xfId="109" xr:uid="{E8767096-C400-474D-B2A6-EFC54E3DADA7}"/>
    <cellStyle name="60% – paryškinimas 2 4 2" xfId="267" xr:uid="{64C09CF6-F4F9-46FF-9A0B-238549952188}"/>
    <cellStyle name="60% – paryškinimas 2 5" xfId="188" xr:uid="{B6114F41-D9CD-4F9A-B7C1-322EF9550FE2}"/>
    <cellStyle name="60% – paryškinimas 3" xfId="29" builtinId="40" customBuiltin="1"/>
    <cellStyle name="60% – paryškinimas 3 2" xfId="53" xr:uid="{00000000-0005-0000-0000-00003D000000}"/>
    <cellStyle name="60% – paryškinimas 3 2 2" xfId="92" xr:uid="{00000000-0005-0000-0000-00003E000000}"/>
    <cellStyle name="60% – paryškinimas 3 2 2 2" xfId="171" xr:uid="{E0BA0FB9-E5BF-4131-9CB1-A1F49B5B29FE}"/>
    <cellStyle name="60% – paryškinimas 3 2 2 2 2" xfId="329" xr:uid="{ED9040F1-3AFC-4A16-8185-578465C80130}"/>
    <cellStyle name="60% – paryškinimas 3 2 2 3" xfId="250" xr:uid="{160B3462-4DE2-4406-9D1B-2ED5EAF91C26}"/>
    <cellStyle name="60% – paryškinimas 3 2 3" xfId="132" xr:uid="{454FA939-2699-43D1-817C-1945612AFEFE}"/>
    <cellStyle name="60% – paryškinimas 3 2 3 2" xfId="290" xr:uid="{2B4D67D9-0F84-4B14-ADC3-7031B78BF9B1}"/>
    <cellStyle name="60% – paryškinimas 3 2 4" xfId="211" xr:uid="{0B2286CB-3829-40BB-9113-9FDD17CDEE37}"/>
    <cellStyle name="60% – paryškinimas 3 3" xfId="72" xr:uid="{00000000-0005-0000-0000-00003F000000}"/>
    <cellStyle name="60% – paryškinimas 3 3 2" xfId="151" xr:uid="{A9EBC4B9-58D7-4941-81B2-EFD78ABFC425}"/>
    <cellStyle name="60% – paryškinimas 3 3 2 2" xfId="309" xr:uid="{1843C15A-C9BA-4FD2-8D71-9B1FF45FDF36}"/>
    <cellStyle name="60% – paryškinimas 3 3 3" xfId="230" xr:uid="{5C1664F9-825E-4FEF-99BC-A21E737E71FF}"/>
    <cellStyle name="60% – paryškinimas 3 4" xfId="112" xr:uid="{DCAEDD08-AB87-48AB-BDB5-117765B322D2}"/>
    <cellStyle name="60% – paryškinimas 3 4 2" xfId="270" xr:uid="{9B8F36B3-D508-4E11-BC83-A6C27E4B3E56}"/>
    <cellStyle name="60% – paryškinimas 3 5" xfId="191" xr:uid="{22280550-698F-4AB3-8379-C4075D8FFEB2}"/>
    <cellStyle name="60% – paryškinimas 4" xfId="33" builtinId="44" customBuiltin="1"/>
    <cellStyle name="60% – paryškinimas 4 2" xfId="56" xr:uid="{00000000-0005-0000-0000-000041000000}"/>
    <cellStyle name="60% – paryškinimas 4 2 2" xfId="95" xr:uid="{00000000-0005-0000-0000-000042000000}"/>
    <cellStyle name="60% – paryškinimas 4 2 2 2" xfId="174" xr:uid="{C51FE210-A69E-4F7E-9927-9320845714E7}"/>
    <cellStyle name="60% – paryškinimas 4 2 2 2 2" xfId="332" xr:uid="{28BFA321-3178-431C-AEF6-50EC9FBC37DE}"/>
    <cellStyle name="60% – paryškinimas 4 2 2 3" xfId="253" xr:uid="{8CC3DC31-984B-4A01-B065-B32A83AA0931}"/>
    <cellStyle name="60% – paryškinimas 4 2 3" xfId="135" xr:uid="{FD82A797-D57C-421E-869C-694A5A58A672}"/>
    <cellStyle name="60% – paryškinimas 4 2 3 2" xfId="293" xr:uid="{EEC98DED-6757-42DE-9202-627686FA1C54}"/>
    <cellStyle name="60% – paryškinimas 4 2 4" xfId="214" xr:uid="{18F3F22E-51AB-48F9-B7C3-294E26B5A4FE}"/>
    <cellStyle name="60% – paryškinimas 4 3" xfId="75" xr:uid="{00000000-0005-0000-0000-000043000000}"/>
    <cellStyle name="60% – paryškinimas 4 3 2" xfId="154" xr:uid="{6230840A-CA8E-47E5-B609-1CA43F1C0617}"/>
    <cellStyle name="60% – paryškinimas 4 3 2 2" xfId="312" xr:uid="{D2D744BD-3E8C-43BB-A07B-02DF1110C0AB}"/>
    <cellStyle name="60% – paryškinimas 4 3 3" xfId="233" xr:uid="{660E311E-1927-4396-AFE0-9B313C9A3EC8}"/>
    <cellStyle name="60% – paryškinimas 4 4" xfId="115" xr:uid="{643CF87B-12C2-4FD9-956C-EE16655A0A20}"/>
    <cellStyle name="60% – paryškinimas 4 4 2" xfId="273" xr:uid="{E8F9C94D-93A9-4F19-B5D6-1E6313B088D3}"/>
    <cellStyle name="60% – paryškinimas 4 5" xfId="194" xr:uid="{D3D554B0-0CA9-48D6-8534-007C7FD04D85}"/>
    <cellStyle name="60% – paryškinimas 5" xfId="37" builtinId="48" customBuiltin="1"/>
    <cellStyle name="60% – paryškinimas 5 2" xfId="59" xr:uid="{00000000-0005-0000-0000-000045000000}"/>
    <cellStyle name="60% – paryškinimas 5 2 2" xfId="98" xr:uid="{00000000-0005-0000-0000-000046000000}"/>
    <cellStyle name="60% – paryškinimas 5 2 2 2" xfId="177" xr:uid="{E11CF361-A4FE-4A70-B706-64F0BD9FCB4E}"/>
    <cellStyle name="60% – paryškinimas 5 2 2 2 2" xfId="335" xr:uid="{D17D0B8E-E45D-4A62-A192-BD202B55FE39}"/>
    <cellStyle name="60% – paryškinimas 5 2 2 3" xfId="256" xr:uid="{09DC30EF-A559-4AED-A898-CACE1EB9EEC7}"/>
    <cellStyle name="60% – paryškinimas 5 2 3" xfId="138" xr:uid="{11CAE5A4-ACBC-4B79-8F54-29B0031EEDDC}"/>
    <cellStyle name="60% – paryškinimas 5 2 3 2" xfId="296" xr:uid="{CB8229D4-88A9-4A5A-92BD-0B67DB4F9B78}"/>
    <cellStyle name="60% – paryškinimas 5 2 4" xfId="217" xr:uid="{E07D883C-8254-41CD-874E-41362DF9DCE8}"/>
    <cellStyle name="60% – paryškinimas 5 3" xfId="78" xr:uid="{00000000-0005-0000-0000-000047000000}"/>
    <cellStyle name="60% – paryškinimas 5 3 2" xfId="157" xr:uid="{52EF10B4-BF23-439D-BAE6-0A8E0FBC9E64}"/>
    <cellStyle name="60% – paryškinimas 5 3 2 2" xfId="315" xr:uid="{1C584EB5-427D-4294-8D15-E27687727420}"/>
    <cellStyle name="60% – paryškinimas 5 3 3" xfId="236" xr:uid="{56B69442-0E75-4267-A4E9-5E09F0162DB1}"/>
    <cellStyle name="60% – paryškinimas 5 4" xfId="118" xr:uid="{63307237-66B8-4F01-9ECA-A577D138FCD6}"/>
    <cellStyle name="60% – paryškinimas 5 4 2" xfId="276" xr:uid="{8DB6E9D4-CA55-46CE-BEA1-70E8C42EBE39}"/>
    <cellStyle name="60% – paryškinimas 5 5" xfId="197" xr:uid="{4701098B-891F-44BF-B65D-48FEEFA96707}"/>
    <cellStyle name="60% – paryškinimas 6" xfId="41" builtinId="52" customBuiltin="1"/>
    <cellStyle name="60% – paryškinimas 6 2" xfId="62" xr:uid="{00000000-0005-0000-0000-000049000000}"/>
    <cellStyle name="60% – paryškinimas 6 2 2" xfId="101" xr:uid="{00000000-0005-0000-0000-00004A000000}"/>
    <cellStyle name="60% – paryškinimas 6 2 2 2" xfId="180" xr:uid="{1CC89980-190E-4D8E-9C46-0ED16A9271E2}"/>
    <cellStyle name="60% – paryškinimas 6 2 2 2 2" xfId="338" xr:uid="{486FF082-6561-453D-86FE-8AE0149829D4}"/>
    <cellStyle name="60% – paryškinimas 6 2 2 3" xfId="259" xr:uid="{9E139568-558A-47CF-9F4D-C8103616C009}"/>
    <cellStyle name="60% – paryškinimas 6 2 3" xfId="141" xr:uid="{BD81A72D-7373-48BC-82B4-BABBFE4F6663}"/>
    <cellStyle name="60% – paryškinimas 6 2 3 2" xfId="299" xr:uid="{EFB70665-B792-4FEA-9369-0E6DE717D22A}"/>
    <cellStyle name="60% – paryškinimas 6 2 4" xfId="220" xr:uid="{DDCF90E8-BCB9-44D2-BCB2-6BCD93145682}"/>
    <cellStyle name="60% – paryškinimas 6 3" xfId="81" xr:uid="{00000000-0005-0000-0000-00004B000000}"/>
    <cellStyle name="60% – paryškinimas 6 3 2" xfId="160" xr:uid="{A932837B-6F56-4417-A649-096AF5BA8952}"/>
    <cellStyle name="60% – paryškinimas 6 3 2 2" xfId="318" xr:uid="{9F4CBDD0-F65C-49F6-A0A2-A536A6499B35}"/>
    <cellStyle name="60% – paryškinimas 6 3 3" xfId="239" xr:uid="{B92E28DB-4DB0-42D9-A324-3BB4398612DF}"/>
    <cellStyle name="60% – paryškinimas 6 4" xfId="121" xr:uid="{06815AB9-1BCB-483F-96B0-B746B0E2DA07}"/>
    <cellStyle name="60% – paryškinimas 6 4 2" xfId="279" xr:uid="{FBAFB561-3426-4DA0-ACAE-E773A5A9E99C}"/>
    <cellStyle name="60% – paryškinimas 6 5" xfId="200" xr:uid="{2544AFE7-9163-41B7-80EF-A9851C21B1D8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4" xr:uid="{00000000-0005-0000-0000-000050000000}"/>
    <cellStyle name="Įprastas 2 2" xfId="83" xr:uid="{00000000-0005-0000-0000-000051000000}"/>
    <cellStyle name="Įprastas 2 2 2" xfId="162" xr:uid="{BD1F55D7-6387-4BEF-AE3D-01676D2A0115}"/>
    <cellStyle name="Įprastas 2 2 2 2" xfId="320" xr:uid="{4E082A98-F623-4BFA-AE6A-0FD2132015D9}"/>
    <cellStyle name="Įprastas 2 2 3" xfId="241" xr:uid="{5821E102-2060-4195-B921-9E7C965CBE03}"/>
    <cellStyle name="Įprastas 2 3" xfId="123" xr:uid="{1C8F5600-023A-49D8-B52A-1AF44007B6C5}"/>
    <cellStyle name="Įprastas 2 3 2" xfId="281" xr:uid="{1C9B6479-6A2B-4579-849D-0B8D6168DA9D}"/>
    <cellStyle name="Įprastas 2 4" xfId="202" xr:uid="{A7909C1E-D038-4100-A91E-C21FC6FBB35E}"/>
    <cellStyle name="Įprastas 4" xfId="42" xr:uid="{00000000-0005-0000-0000-000052000000}"/>
    <cellStyle name="Įspėjimo tekstas" xfId="14" builtinId="11" customBuiltin="1"/>
    <cellStyle name="Išvestis" xfId="10" builtinId="21" customBuiltin="1"/>
    <cellStyle name="Įvestis" xfId="9" builtinId="20" customBuiltin="1"/>
    <cellStyle name="Kablelis 2" xfId="102" xr:uid="{00000000-0005-0000-0000-000056000000}"/>
    <cellStyle name="Kablelis 2 2" xfId="181" xr:uid="{0CF343FC-84E1-4598-923A-F2FDFA6CB938}"/>
    <cellStyle name="Kablelis 2 2 2" xfId="339" xr:uid="{82AF323B-8813-4FB9-8A2E-3BE8254A3FB1}"/>
    <cellStyle name="Kablelis 2 3" xfId="260" xr:uid="{EC4D21BC-D687-4BEC-A365-0B78A43F4D2A}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43" xr:uid="{00000000-0005-0000-0000-00005F000000}"/>
    <cellStyle name="Pastaba 2 2" xfId="82" xr:uid="{00000000-0005-0000-0000-000060000000}"/>
    <cellStyle name="Pastaba 2 2 2" xfId="161" xr:uid="{88186F43-A21C-40EF-BCFA-6BC412766652}"/>
    <cellStyle name="Pastaba 2 2 2 2" xfId="319" xr:uid="{8BF013CC-444E-4700-9A76-D956E0AC5DDD}"/>
    <cellStyle name="Pastaba 2 2 3" xfId="240" xr:uid="{579C210B-94C1-4315-8EBA-E4B943D6C191}"/>
    <cellStyle name="Pastaba 2 3" xfId="122" xr:uid="{89F1067C-5350-440E-94CF-8AC0D2B7A141}"/>
    <cellStyle name="Pastaba 2 3 2" xfId="280" xr:uid="{00B8B2AE-C500-48BD-A0A4-55FFA1DF5FB5}"/>
    <cellStyle name="Pastaba 2 4" xfId="201" xr:uid="{D91F6E61-7C87-454D-83D5-6CC453024C5D}"/>
    <cellStyle name="Pastaba 3" xfId="63" xr:uid="{00000000-0005-0000-0000-000061000000}"/>
    <cellStyle name="Pastaba 3 2" xfId="142" xr:uid="{F5D41F32-00E0-4989-9A89-CAAA9843DD0D}"/>
    <cellStyle name="Pastaba 3 2 2" xfId="300" xr:uid="{CA4F6E72-AA4D-4A6B-8B98-7DDA49C2041C}"/>
    <cellStyle name="Pastaba 3 3" xfId="221" xr:uid="{E96C5565-A9CC-495A-B45A-7C417352AF3D}"/>
    <cellStyle name="Pastaba 4" xfId="103" xr:uid="{B4CAE0E3-55D9-44EA-9EBE-1372EF62EC96}"/>
    <cellStyle name="Pastaba 4 2" xfId="261" xr:uid="{F6F49CB7-C9A8-41FA-A51B-BABA77F018FE}"/>
    <cellStyle name="Pastaba 5" xfId="182" xr:uid="{0CC2D4FA-AE3E-4257-B484-731EA9AB0E7B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F8CBAD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129886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2EC1B-224E-480B-8D67-3241B0722710}"/>
            </a:ext>
          </a:extLst>
        </xdr:cNvPr>
        <xdr:cNvSpPr txBox="1"/>
      </xdr:nvSpPr>
      <xdr:spPr>
        <a:xfrm>
          <a:off x="1024370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sta Baskeviciene" id="{1F1B27A0-1FE6-403E-B9BC-6418099B3A31}" userId="S-1-5-21-1908806882-3352760135-1285445763-115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7" dT="2025-11-26T13:30:24.17" personId="{1F1B27A0-1FE6-403E-B9BC-6418099B3A31}" id="{B30C82F2-CAC3-4792-8010-FBF58088959A}">
    <text>Gamtos mokslų laboratorija; IKT ir mokyklinių baldų atnaujinimas</text>
  </threadedComment>
  <threadedComment ref="N17" dT="2025-11-26T13:32:00.12" personId="{1F1B27A0-1FE6-403E-B9BC-6418099B3A31}" id="{B9A5A2E3-975F-4D32-A4D6-221A8767B160}">
    <text>Klasių vėdinimo sistema</text>
  </threadedComment>
  <threadedComment ref="L20" dT="2025-11-26T13:25:29.98" personId="{1F1B27A0-1FE6-403E-B9BC-6418099B3A31}" id="{A8E64ACB-B018-43AD-9F7E-4069813CD538}">
    <text>Futbolo aikštelės įrengimas</text>
  </threadedComment>
  <threadedComment ref="L40" dT="2025-11-26T13:36:11.73" personId="{1F1B27A0-1FE6-403E-B9BC-6418099B3A31}" id="{B627AEE7-740B-458B-A58F-C571DAFA7F1F}">
    <text>Parketo atnaujinimas</text>
  </threadedComment>
  <threadedComment ref="M40" dT="2025-11-26T13:36:32.87" personId="{1F1B27A0-1FE6-403E-B9BC-6418099B3A31}" id="{F9BB43DD-D2D6-4DF9-8F4A-DD56E02E53BE}">
    <text>Vidaus remontas</text>
  </threadedComment>
  <threadedComment ref="L42" dT="2026-02-10T13:10:26.62" personId="{1F1B27A0-1FE6-403E-B9BC-6418099B3A31}" id="{DACB770F-4A26-4C0B-8716-801CBD8BC598}">
    <text>Padidinta 0,6 t. Eur Dainų šventės kelionės išlaidoms</text>
  </threadedComment>
  <threadedComment ref="L67" dT="2025-11-26T13:19:39.28" personId="{1F1B27A0-1FE6-403E-B9BC-6418099B3A31}" id="{B69BA67C-07E2-4178-AEBE-BBD26B7A2200}">
    <text>Moksleivių dainų šventė: 10 t. Eur tautiniai rūbai,1,9. Eur kelionės išlaidos</text>
  </threadedComment>
  <threadedComment ref="L101" dT="2025-11-25T13:46:32.93" personId="{1F1B27A0-1FE6-403E-B9BC-6418099B3A31}" id="{2CE984B8-100E-4C29-8BC6-B0B58A97B63A}">
    <text>Sporto prekių įsigijimas: futbolo vartų tinklai ir kt.</text>
  </threadedComment>
  <threadedComment ref="L104" dT="2026-02-03T14:00:14.31" personId="{1F1B27A0-1FE6-403E-B9BC-6418099B3A31}" id="{AE381844-AAFC-4A2E-8075-F1FD59FCB637}">
    <text>Dengtų teniso ir padelio kortų statyba</text>
  </threadedComment>
  <threadedComment ref="L107" dT="2025-11-25T13:47:09.41" personId="{1F1B27A0-1FE6-403E-B9BC-6418099B3A31}" id="{946DD608-4426-4DD6-83E6-D2FB038CEB3F}">
    <text>Treniruoklių remontas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2"/>
  <sheetViews>
    <sheetView tabSelected="1" topLeftCell="A2" zoomScale="90" zoomScaleNormal="90" workbookViewId="0">
      <pane ySplit="8" topLeftCell="A21" activePane="bottomLeft" state="frozen"/>
      <selection activeCell="A2" sqref="A2"/>
      <selection pane="bottomLeft" activeCell="L111" sqref="L111"/>
    </sheetView>
  </sheetViews>
  <sheetFormatPr defaultRowHeight="15.6" x14ac:dyDescent="0.3"/>
  <cols>
    <col min="1" max="1" width="3.33203125" customWidth="1"/>
    <col min="2" max="2" width="4.109375" style="1" customWidth="1"/>
    <col min="3" max="3" width="4.44140625" customWidth="1"/>
    <col min="4" max="4" width="4" customWidth="1"/>
    <col min="5" max="5" width="3.88671875" customWidth="1"/>
    <col min="6" max="6" width="21.5546875" hidden="1" customWidth="1"/>
    <col min="7" max="7" width="16.5546875" customWidth="1"/>
    <col min="8" max="8" width="12.109375" customWidth="1"/>
    <col min="9" max="9" width="39.109375" customWidth="1"/>
    <col min="10" max="10" width="29.44140625" customWidth="1"/>
    <col min="11" max="11" width="7.44140625" customWidth="1"/>
    <col min="12" max="12" width="18.5546875" style="100" customWidth="1"/>
    <col min="13" max="13" width="18.6640625" style="100" customWidth="1"/>
    <col min="14" max="14" width="18.5546875" style="100" customWidth="1"/>
  </cols>
  <sheetData>
    <row r="1" spans="1:14" x14ac:dyDescent="0.3">
      <c r="A1" s="1"/>
      <c r="C1" s="1"/>
      <c r="D1" s="1"/>
      <c r="E1" s="1"/>
      <c r="F1" s="2"/>
      <c r="G1" s="2"/>
      <c r="H1" s="1"/>
      <c r="I1" s="1"/>
      <c r="J1" s="1"/>
      <c r="K1" s="1"/>
      <c r="L1" s="99"/>
      <c r="M1" s="99"/>
      <c r="N1" s="99"/>
    </row>
    <row r="2" spans="1:14" ht="79.2" customHeight="1" x14ac:dyDescent="0.3">
      <c r="A2" s="1"/>
      <c r="C2" s="356"/>
      <c r="D2" s="357"/>
      <c r="E2" s="357"/>
      <c r="F2" s="357"/>
      <c r="G2" s="357"/>
      <c r="H2" s="357"/>
      <c r="I2" s="357"/>
      <c r="J2" s="357"/>
      <c r="K2" s="357"/>
      <c r="L2" s="369" t="s">
        <v>205</v>
      </c>
      <c r="M2" s="369"/>
      <c r="N2" s="369"/>
    </row>
    <row r="3" spans="1:14" s="4" customFormat="1" ht="18" hidden="1" x14ac:dyDescent="0.35">
      <c r="A3" s="3"/>
      <c r="B3" s="3"/>
      <c r="C3" s="3"/>
      <c r="D3"/>
      <c r="E3"/>
      <c r="F3"/>
      <c r="G3"/>
      <c r="H3"/>
      <c r="I3"/>
      <c r="J3"/>
      <c r="K3"/>
      <c r="L3" s="100"/>
      <c r="M3" s="100"/>
      <c r="N3" s="100"/>
    </row>
    <row r="4" spans="1:14" s="4" customFormat="1" ht="30" customHeight="1" x14ac:dyDescent="0.35">
      <c r="A4" s="364" t="s">
        <v>206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</row>
    <row r="5" spans="1:14" s="4" customFormat="1" ht="30" customHeight="1" x14ac:dyDescent="0.35">
      <c r="A5" s="364" t="s">
        <v>99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spans="1:14" s="4" customFormat="1" ht="34.200000000000003" customHeight="1" thickBot="1" x14ac:dyDescent="0.4">
      <c r="A6" s="365" t="s">
        <v>56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7" spans="1:14" s="4" customFormat="1" ht="30" customHeight="1" x14ac:dyDescent="0.35">
      <c r="A7" s="340" t="s">
        <v>0</v>
      </c>
      <c r="B7" s="343" t="s">
        <v>1</v>
      </c>
      <c r="C7" s="343" t="s">
        <v>2</v>
      </c>
      <c r="D7" s="333" t="s">
        <v>3</v>
      </c>
      <c r="E7" s="333" t="s">
        <v>4</v>
      </c>
      <c r="F7" s="361"/>
      <c r="G7" s="366" t="s">
        <v>58</v>
      </c>
      <c r="H7" s="358" t="s">
        <v>5</v>
      </c>
      <c r="I7" s="358" t="s">
        <v>6</v>
      </c>
      <c r="J7" s="358" t="s">
        <v>29</v>
      </c>
      <c r="K7" s="343" t="s">
        <v>7</v>
      </c>
      <c r="L7" s="346" t="s">
        <v>57</v>
      </c>
      <c r="M7" s="346" t="s">
        <v>179</v>
      </c>
      <c r="N7" s="351" t="s">
        <v>204</v>
      </c>
    </row>
    <row r="8" spans="1:14" s="4" customFormat="1" ht="30" customHeight="1" x14ac:dyDescent="0.35">
      <c r="A8" s="341"/>
      <c r="B8" s="344"/>
      <c r="C8" s="344"/>
      <c r="D8" s="334"/>
      <c r="E8" s="334"/>
      <c r="F8" s="362"/>
      <c r="G8" s="367"/>
      <c r="H8" s="359"/>
      <c r="I8" s="359"/>
      <c r="J8" s="359"/>
      <c r="K8" s="344"/>
      <c r="L8" s="347"/>
      <c r="M8" s="347"/>
      <c r="N8" s="352"/>
    </row>
    <row r="9" spans="1:14" s="4" customFormat="1" ht="30" customHeight="1" x14ac:dyDescent="0.35">
      <c r="A9" s="342"/>
      <c r="B9" s="345"/>
      <c r="C9" s="345"/>
      <c r="D9" s="335"/>
      <c r="E9" s="335"/>
      <c r="F9" s="363"/>
      <c r="G9" s="368"/>
      <c r="H9" s="360"/>
      <c r="I9" s="360"/>
      <c r="J9" s="360"/>
      <c r="K9" s="345"/>
      <c r="L9" s="348"/>
      <c r="M9" s="348"/>
      <c r="N9" s="353"/>
    </row>
    <row r="10" spans="1:14" s="4" customFormat="1" ht="30" customHeight="1" x14ac:dyDescent="0.35">
      <c r="A10" s="5">
        <v>2</v>
      </c>
      <c r="B10" s="6">
        <v>3</v>
      </c>
      <c r="C10" s="27"/>
      <c r="D10" s="27"/>
      <c r="E10" s="27"/>
      <c r="F10" s="336"/>
      <c r="G10" s="336"/>
      <c r="H10" s="336"/>
      <c r="I10" s="336"/>
      <c r="J10" s="336"/>
      <c r="K10" s="336"/>
      <c r="L10" s="336"/>
      <c r="M10" s="336"/>
      <c r="N10" s="337"/>
    </row>
    <row r="11" spans="1:14" s="4" customFormat="1" ht="30" customHeight="1" x14ac:dyDescent="0.35">
      <c r="A11" s="5">
        <v>2</v>
      </c>
      <c r="B11" s="7">
        <v>3</v>
      </c>
      <c r="C11" s="7">
        <v>2</v>
      </c>
      <c r="D11" s="28"/>
      <c r="E11" s="28"/>
      <c r="F11" s="349"/>
      <c r="G11" s="349"/>
      <c r="H11" s="349"/>
      <c r="I11" s="349"/>
      <c r="J11" s="349"/>
      <c r="K11" s="349"/>
      <c r="L11" s="349"/>
      <c r="M11" s="349"/>
      <c r="N11" s="350"/>
    </row>
    <row r="12" spans="1:14" s="4" customFormat="1" ht="30" customHeight="1" x14ac:dyDescent="0.35">
      <c r="A12" s="5">
        <v>2</v>
      </c>
      <c r="B12" s="7">
        <v>3</v>
      </c>
      <c r="C12" s="7">
        <v>2</v>
      </c>
      <c r="D12" s="8">
        <v>1</v>
      </c>
      <c r="E12" s="8"/>
      <c r="F12" s="354"/>
      <c r="G12" s="354"/>
      <c r="H12" s="354"/>
      <c r="I12" s="354"/>
      <c r="J12" s="354"/>
      <c r="K12" s="354"/>
      <c r="L12" s="354"/>
      <c r="M12" s="354"/>
      <c r="N12" s="355"/>
    </row>
    <row r="13" spans="1:14" s="4" customFormat="1" ht="30" customHeight="1" x14ac:dyDescent="0.35">
      <c r="A13" s="236">
        <v>2</v>
      </c>
      <c r="B13" s="276">
        <v>3</v>
      </c>
      <c r="C13" s="276">
        <v>2</v>
      </c>
      <c r="D13" s="277">
        <v>1</v>
      </c>
      <c r="E13" s="315">
        <v>1</v>
      </c>
      <c r="F13" s="299"/>
      <c r="G13" s="240" t="s">
        <v>59</v>
      </c>
      <c r="H13" s="247" t="s">
        <v>13</v>
      </c>
      <c r="I13" s="247" t="s">
        <v>38</v>
      </c>
      <c r="J13" s="247" t="s">
        <v>150</v>
      </c>
      <c r="K13" s="266" t="s">
        <v>8</v>
      </c>
      <c r="L13" s="330">
        <v>0</v>
      </c>
      <c r="M13" s="330">
        <v>0</v>
      </c>
      <c r="N13" s="338">
        <v>0</v>
      </c>
    </row>
    <row r="14" spans="1:14" s="4" customFormat="1" ht="30" customHeight="1" x14ac:dyDescent="0.35">
      <c r="A14" s="236"/>
      <c r="B14" s="276"/>
      <c r="C14" s="276"/>
      <c r="D14" s="277"/>
      <c r="E14" s="316"/>
      <c r="F14" s="299"/>
      <c r="G14" s="241"/>
      <c r="H14" s="207"/>
      <c r="I14" s="207"/>
      <c r="J14" s="207"/>
      <c r="K14" s="322"/>
      <c r="L14" s="331"/>
      <c r="M14" s="331"/>
      <c r="N14" s="339"/>
    </row>
    <row r="15" spans="1:14" s="4" customFormat="1" ht="30" customHeight="1" thickBot="1" x14ac:dyDescent="0.4">
      <c r="A15" s="236"/>
      <c r="B15" s="276"/>
      <c r="C15" s="276"/>
      <c r="D15" s="277"/>
      <c r="E15" s="316"/>
      <c r="F15" s="299"/>
      <c r="G15" s="241"/>
      <c r="H15" s="207"/>
      <c r="I15" s="207"/>
      <c r="J15" s="207"/>
      <c r="K15" s="11" t="s">
        <v>10</v>
      </c>
      <c r="L15" s="86">
        <v>0</v>
      </c>
      <c r="M15" s="86">
        <v>0</v>
      </c>
      <c r="N15" s="87">
        <v>0</v>
      </c>
    </row>
    <row r="16" spans="1:14" s="4" customFormat="1" ht="30" customHeight="1" thickBot="1" x14ac:dyDescent="0.4">
      <c r="A16" s="236"/>
      <c r="B16" s="276"/>
      <c r="C16" s="276"/>
      <c r="D16" s="277"/>
      <c r="E16" s="316"/>
      <c r="F16" s="299"/>
      <c r="G16" s="241"/>
      <c r="H16" s="209"/>
      <c r="I16" s="209"/>
      <c r="J16" s="248"/>
      <c r="K16" s="13" t="s">
        <v>233</v>
      </c>
      <c r="L16" s="103">
        <f>SUM(L13:L15)</f>
        <v>0</v>
      </c>
      <c r="M16" s="103">
        <f>SUM(M13:M15)</f>
        <v>0</v>
      </c>
      <c r="N16" s="104">
        <f>SUM(N13:N15)</f>
        <v>0</v>
      </c>
    </row>
    <row r="17" spans="1:19" s="15" customFormat="1" ht="30" customHeight="1" x14ac:dyDescent="0.35">
      <c r="A17" s="236"/>
      <c r="B17" s="276"/>
      <c r="C17" s="276"/>
      <c r="D17" s="277"/>
      <c r="E17" s="316"/>
      <c r="F17" s="299"/>
      <c r="G17" s="241"/>
      <c r="H17" s="251" t="s">
        <v>14</v>
      </c>
      <c r="I17" s="251" t="s">
        <v>180</v>
      </c>
      <c r="J17" s="251" t="s">
        <v>33</v>
      </c>
      <c r="K17" s="14" t="s">
        <v>8</v>
      </c>
      <c r="L17" s="97">
        <v>0</v>
      </c>
      <c r="M17" s="97">
        <v>32.700000000000003</v>
      </c>
      <c r="N17" s="98">
        <v>50.4</v>
      </c>
    </row>
    <row r="18" spans="1:19" s="15" customFormat="1" ht="30" customHeight="1" thickBot="1" x14ac:dyDescent="0.4">
      <c r="A18" s="236"/>
      <c r="B18" s="276"/>
      <c r="C18" s="276"/>
      <c r="D18" s="277"/>
      <c r="E18" s="316"/>
      <c r="F18" s="299"/>
      <c r="G18" s="241"/>
      <c r="H18" s="252"/>
      <c r="I18" s="252"/>
      <c r="J18" s="252"/>
      <c r="K18" s="16" t="s">
        <v>82</v>
      </c>
      <c r="L18" s="81">
        <v>0</v>
      </c>
      <c r="M18" s="81">
        <v>0</v>
      </c>
      <c r="N18" s="82">
        <v>0</v>
      </c>
    </row>
    <row r="19" spans="1:19" s="15" customFormat="1" ht="30" customHeight="1" thickBot="1" x14ac:dyDescent="0.4">
      <c r="A19" s="236"/>
      <c r="B19" s="276"/>
      <c r="C19" s="276"/>
      <c r="D19" s="277"/>
      <c r="E19" s="316"/>
      <c r="F19" s="299"/>
      <c r="G19" s="241"/>
      <c r="H19" s="253"/>
      <c r="I19" s="253"/>
      <c r="J19" s="323"/>
      <c r="K19" s="18" t="str">
        <f>$K$16</f>
        <v>Iš viso:</v>
      </c>
      <c r="L19" s="105">
        <f>SUM(L17:L18)</f>
        <v>0</v>
      </c>
      <c r="M19" s="105">
        <f>SUM(M17:M18)</f>
        <v>32.700000000000003</v>
      </c>
      <c r="N19" s="106">
        <f>SUM(N17:N18)</f>
        <v>50.4</v>
      </c>
    </row>
    <row r="20" spans="1:19" s="15" customFormat="1" ht="30" customHeight="1" x14ac:dyDescent="0.35">
      <c r="A20" s="236"/>
      <c r="B20" s="276"/>
      <c r="C20" s="276"/>
      <c r="D20" s="277"/>
      <c r="E20" s="316"/>
      <c r="F20" s="299"/>
      <c r="G20" s="241"/>
      <c r="H20" s="247" t="s">
        <v>15</v>
      </c>
      <c r="I20" s="247" t="s">
        <v>39</v>
      </c>
      <c r="J20" s="247" t="s">
        <v>33</v>
      </c>
      <c r="K20" s="14" t="s">
        <v>8</v>
      </c>
      <c r="L20" s="79">
        <v>2</v>
      </c>
      <c r="M20" s="79">
        <v>0</v>
      </c>
      <c r="N20" s="80">
        <v>0</v>
      </c>
    </row>
    <row r="21" spans="1:19" s="15" customFormat="1" ht="30" customHeight="1" thickBot="1" x14ac:dyDescent="0.4">
      <c r="A21" s="236"/>
      <c r="B21" s="276"/>
      <c r="C21" s="276"/>
      <c r="D21" s="277"/>
      <c r="E21" s="316"/>
      <c r="F21" s="299"/>
      <c r="G21" s="241"/>
      <c r="H21" s="207"/>
      <c r="I21" s="207"/>
      <c r="J21" s="207"/>
      <c r="K21" s="16" t="s">
        <v>10</v>
      </c>
      <c r="L21" s="81">
        <v>0</v>
      </c>
      <c r="M21" s="81">
        <v>0</v>
      </c>
      <c r="N21" s="82">
        <v>0</v>
      </c>
    </row>
    <row r="22" spans="1:19" s="4" customFormat="1" ht="30" customHeight="1" thickBot="1" x14ac:dyDescent="0.4">
      <c r="A22" s="236"/>
      <c r="B22" s="276"/>
      <c r="C22" s="276"/>
      <c r="D22" s="277"/>
      <c r="E22" s="316"/>
      <c r="F22" s="299"/>
      <c r="G22" s="241"/>
      <c r="H22" s="209"/>
      <c r="I22" s="209"/>
      <c r="J22" s="248"/>
      <c r="K22" s="13" t="str">
        <f>$K$16</f>
        <v>Iš viso:</v>
      </c>
      <c r="L22" s="103">
        <f>SUM(L20:L21)</f>
        <v>2</v>
      </c>
      <c r="M22" s="103">
        <f>SUM(M20:M21)</f>
        <v>0</v>
      </c>
      <c r="N22" s="104">
        <f>SUM(N20:N21)</f>
        <v>0</v>
      </c>
    </row>
    <row r="23" spans="1:19" s="3" customFormat="1" ht="30" customHeight="1" x14ac:dyDescent="0.35">
      <c r="A23" s="236"/>
      <c r="B23" s="276"/>
      <c r="C23" s="276"/>
      <c r="D23" s="277"/>
      <c r="E23" s="316"/>
      <c r="F23" s="299"/>
      <c r="G23" s="241"/>
      <c r="H23" s="309" t="s">
        <v>147</v>
      </c>
      <c r="I23" s="207" t="s">
        <v>216</v>
      </c>
      <c r="J23" s="309" t="s">
        <v>33</v>
      </c>
      <c r="K23" s="9" t="s">
        <v>8</v>
      </c>
      <c r="L23" s="81">
        <v>927.8</v>
      </c>
      <c r="M23" s="107">
        <v>1049.5999999999999</v>
      </c>
      <c r="N23" s="108">
        <v>1069.5</v>
      </c>
    </row>
    <row r="24" spans="1:19" s="3" customFormat="1" ht="30" customHeight="1" x14ac:dyDescent="0.35">
      <c r="A24" s="236"/>
      <c r="B24" s="276"/>
      <c r="C24" s="276"/>
      <c r="D24" s="277"/>
      <c r="E24" s="316"/>
      <c r="F24" s="299"/>
      <c r="G24" s="241"/>
      <c r="H24" s="309"/>
      <c r="I24" s="207"/>
      <c r="J24" s="309"/>
      <c r="K24" s="9" t="s">
        <v>82</v>
      </c>
      <c r="L24" s="399">
        <v>854.5</v>
      </c>
      <c r="M24" s="109">
        <v>740.1</v>
      </c>
      <c r="N24" s="110">
        <v>740.1</v>
      </c>
    </row>
    <row r="25" spans="1:19" s="3" customFormat="1" ht="30" customHeight="1" x14ac:dyDescent="0.35">
      <c r="A25" s="236"/>
      <c r="B25" s="276"/>
      <c r="C25" s="276"/>
      <c r="D25" s="277"/>
      <c r="E25" s="316"/>
      <c r="F25" s="299"/>
      <c r="G25" s="241"/>
      <c r="H25" s="309"/>
      <c r="I25" s="207"/>
      <c r="J25" s="309"/>
      <c r="K25" s="21" t="s">
        <v>82</v>
      </c>
      <c r="L25" s="101">
        <v>34</v>
      </c>
      <c r="M25" s="111">
        <v>0</v>
      </c>
      <c r="N25" s="112">
        <v>0</v>
      </c>
    </row>
    <row r="26" spans="1:19" s="3" customFormat="1" ht="30" customHeight="1" x14ac:dyDescent="0.35">
      <c r="A26" s="236"/>
      <c r="B26" s="276"/>
      <c r="C26" s="276"/>
      <c r="D26" s="277"/>
      <c r="E26" s="316"/>
      <c r="F26" s="299"/>
      <c r="G26" s="241"/>
      <c r="H26" s="309"/>
      <c r="I26" s="207"/>
      <c r="J26" s="309"/>
      <c r="K26" s="21" t="s">
        <v>82</v>
      </c>
      <c r="L26" s="400">
        <v>13.5</v>
      </c>
      <c r="M26" s="111">
        <v>13.5</v>
      </c>
      <c r="N26" s="112">
        <v>13.5</v>
      </c>
    </row>
    <row r="27" spans="1:19" s="3" customFormat="1" ht="30" customHeight="1" x14ac:dyDescent="0.35">
      <c r="A27" s="236"/>
      <c r="B27" s="276"/>
      <c r="C27" s="276"/>
      <c r="D27" s="277"/>
      <c r="E27" s="316"/>
      <c r="F27" s="299"/>
      <c r="G27" s="241"/>
      <c r="H27" s="309"/>
      <c r="I27" s="207"/>
      <c r="J27" s="309"/>
      <c r="K27" s="17" t="s">
        <v>10</v>
      </c>
      <c r="L27" s="101">
        <v>195</v>
      </c>
      <c r="M27" s="101">
        <v>125.9</v>
      </c>
      <c r="N27" s="102">
        <v>126</v>
      </c>
      <c r="O27" s="84"/>
    </row>
    <row r="28" spans="1:19" s="3" customFormat="1" ht="30" customHeight="1" thickBot="1" x14ac:dyDescent="0.4">
      <c r="A28" s="236"/>
      <c r="B28" s="276"/>
      <c r="C28" s="276"/>
      <c r="D28" s="277"/>
      <c r="E28" s="316"/>
      <c r="F28" s="299"/>
      <c r="G28" s="241"/>
      <c r="H28" s="309"/>
      <c r="I28" s="207"/>
      <c r="J28" s="310"/>
      <c r="K28" s="83" t="s">
        <v>210</v>
      </c>
      <c r="L28" s="113">
        <v>29</v>
      </c>
      <c r="M28" s="113">
        <v>0</v>
      </c>
      <c r="N28" s="114">
        <v>0</v>
      </c>
    </row>
    <row r="29" spans="1:19" s="3" customFormat="1" ht="30" customHeight="1" thickBot="1" x14ac:dyDescent="0.4">
      <c r="A29" s="236"/>
      <c r="B29" s="276"/>
      <c r="C29" s="276"/>
      <c r="D29" s="277"/>
      <c r="E29" s="316"/>
      <c r="F29" s="299"/>
      <c r="G29" s="241"/>
      <c r="H29" s="332"/>
      <c r="I29" s="209"/>
      <c r="J29" s="311"/>
      <c r="K29" s="13" t="str">
        <f>$K$16</f>
        <v>Iš viso:</v>
      </c>
      <c r="L29" s="103">
        <f>SUM(L23:L28)</f>
        <v>2053.8000000000002</v>
      </c>
      <c r="M29" s="103">
        <f>SUM(M23:M27)</f>
        <v>1929.1</v>
      </c>
      <c r="N29" s="104">
        <f>SUM(N23:N27)</f>
        <v>1949.1</v>
      </c>
    </row>
    <row r="30" spans="1:19" s="3" customFormat="1" ht="30" customHeight="1" x14ac:dyDescent="0.35">
      <c r="A30" s="236"/>
      <c r="B30" s="276"/>
      <c r="C30" s="276"/>
      <c r="D30" s="277"/>
      <c r="E30" s="316"/>
      <c r="F30" s="299"/>
      <c r="G30" s="241"/>
      <c r="H30" s="309" t="s">
        <v>148</v>
      </c>
      <c r="I30" s="207" t="s">
        <v>149</v>
      </c>
      <c r="J30" s="207" t="s">
        <v>150</v>
      </c>
      <c r="K30" s="9" t="s">
        <v>8</v>
      </c>
      <c r="L30" s="81">
        <v>552.70000000000005</v>
      </c>
      <c r="M30" s="109">
        <v>626.79999999999995</v>
      </c>
      <c r="N30" s="110">
        <v>645.5</v>
      </c>
      <c r="P30" s="78"/>
      <c r="Q30" s="78"/>
      <c r="R30" s="78"/>
    </row>
    <row r="31" spans="1:19" s="3" customFormat="1" ht="30" customHeight="1" x14ac:dyDescent="0.35">
      <c r="A31" s="236"/>
      <c r="B31" s="276"/>
      <c r="C31" s="276"/>
      <c r="D31" s="277"/>
      <c r="E31" s="316"/>
      <c r="F31" s="299"/>
      <c r="G31" s="241"/>
      <c r="H31" s="309"/>
      <c r="I31" s="207"/>
      <c r="J31" s="207"/>
      <c r="K31" s="9" t="s">
        <v>82</v>
      </c>
      <c r="L31" s="399">
        <v>195</v>
      </c>
      <c r="M31" s="109">
        <v>178.5</v>
      </c>
      <c r="N31" s="110">
        <v>180</v>
      </c>
      <c r="O31" s="26"/>
      <c r="P31" s="26"/>
      <c r="Q31" s="26"/>
      <c r="R31" s="26"/>
      <c r="S31" s="26"/>
    </row>
    <row r="32" spans="1:19" s="3" customFormat="1" ht="30" customHeight="1" x14ac:dyDescent="0.35">
      <c r="A32" s="236"/>
      <c r="B32" s="276"/>
      <c r="C32" s="276"/>
      <c r="D32" s="277"/>
      <c r="E32" s="316"/>
      <c r="F32" s="299"/>
      <c r="G32" s="241"/>
      <c r="H32" s="309"/>
      <c r="I32" s="207"/>
      <c r="J32" s="207"/>
      <c r="K32" s="21" t="s">
        <v>82</v>
      </c>
      <c r="L32" s="101">
        <v>93.2</v>
      </c>
      <c r="M32" s="111">
        <v>0</v>
      </c>
      <c r="N32" s="112">
        <v>0</v>
      </c>
      <c r="O32" s="26"/>
      <c r="P32" s="26"/>
      <c r="Q32" s="26"/>
      <c r="R32" s="26"/>
      <c r="S32" s="26"/>
    </row>
    <row r="33" spans="1:19" s="3" customFormat="1" ht="30" customHeight="1" x14ac:dyDescent="0.35">
      <c r="A33" s="236"/>
      <c r="B33" s="276"/>
      <c r="C33" s="276"/>
      <c r="D33" s="277"/>
      <c r="E33" s="316"/>
      <c r="F33" s="299"/>
      <c r="G33" s="241"/>
      <c r="H33" s="309"/>
      <c r="I33" s="207"/>
      <c r="J33" s="207"/>
      <c r="K33" s="17" t="s">
        <v>10</v>
      </c>
      <c r="L33" s="101">
        <v>59</v>
      </c>
      <c r="M33" s="101">
        <v>60</v>
      </c>
      <c r="N33" s="102">
        <v>60</v>
      </c>
      <c r="O33" s="85"/>
      <c r="P33" s="26"/>
      <c r="Q33" s="26"/>
      <c r="R33" s="26"/>
      <c r="S33" s="26"/>
    </row>
    <row r="34" spans="1:19" s="3" customFormat="1" ht="30" customHeight="1" thickBot="1" x14ac:dyDescent="0.4">
      <c r="A34" s="236"/>
      <c r="B34" s="276"/>
      <c r="C34" s="276"/>
      <c r="D34" s="277"/>
      <c r="E34" s="316"/>
      <c r="F34" s="299"/>
      <c r="G34" s="241"/>
      <c r="H34" s="309"/>
      <c r="I34" s="207"/>
      <c r="J34" s="208"/>
      <c r="K34" s="83" t="s">
        <v>210</v>
      </c>
      <c r="L34" s="113">
        <v>19.399999999999999</v>
      </c>
      <c r="M34" s="113">
        <v>0</v>
      </c>
      <c r="N34" s="114">
        <v>0</v>
      </c>
      <c r="O34" s="26"/>
      <c r="P34" s="26"/>
      <c r="Q34" s="26"/>
      <c r="R34" s="26"/>
      <c r="S34" s="26"/>
    </row>
    <row r="35" spans="1:19" s="3" customFormat="1" ht="30" customHeight="1" thickBot="1" x14ac:dyDescent="0.4">
      <c r="A35" s="236"/>
      <c r="B35" s="276"/>
      <c r="C35" s="276"/>
      <c r="D35" s="277"/>
      <c r="E35" s="316"/>
      <c r="F35" s="299"/>
      <c r="G35" s="241"/>
      <c r="H35" s="332"/>
      <c r="I35" s="209"/>
      <c r="J35" s="248"/>
      <c r="K35" s="13" t="str">
        <f>$K$16</f>
        <v>Iš viso:</v>
      </c>
      <c r="L35" s="103">
        <f>SUM(L30:L34)</f>
        <v>919.30000000000007</v>
      </c>
      <c r="M35" s="103">
        <f>SUM(M30:M33)</f>
        <v>865.3</v>
      </c>
      <c r="N35" s="104">
        <f>SUM(N30:N33)</f>
        <v>885.5</v>
      </c>
      <c r="O35" s="4"/>
      <c r="P35" s="4"/>
    </row>
    <row r="36" spans="1:19" s="26" customFormat="1" ht="0.6" customHeight="1" thickBot="1" x14ac:dyDescent="0.4">
      <c r="A36" s="236"/>
      <c r="B36" s="276"/>
      <c r="C36" s="276"/>
      <c r="D36" s="277"/>
      <c r="E36" s="316"/>
      <c r="F36" s="299"/>
      <c r="G36" s="243"/>
      <c r="H36" s="210" t="s">
        <v>194</v>
      </c>
      <c r="I36" s="210" t="s">
        <v>174</v>
      </c>
      <c r="J36" s="299" t="s">
        <v>32</v>
      </c>
      <c r="K36" s="57" t="s">
        <v>82</v>
      </c>
      <c r="L36" s="115">
        <v>0</v>
      </c>
      <c r="M36" s="116">
        <v>0</v>
      </c>
      <c r="N36" s="117">
        <v>0</v>
      </c>
      <c r="O36" s="3"/>
      <c r="P36" s="3"/>
      <c r="Q36" s="3"/>
      <c r="R36" s="3"/>
      <c r="S36" s="3"/>
    </row>
    <row r="37" spans="1:19" s="26" customFormat="1" ht="30" hidden="1" customHeight="1" thickBot="1" x14ac:dyDescent="0.4">
      <c r="A37" s="236"/>
      <c r="B37" s="276"/>
      <c r="C37" s="276"/>
      <c r="D37" s="277"/>
      <c r="E37" s="316"/>
      <c r="F37" s="299"/>
      <c r="G37" s="243"/>
      <c r="H37" s="210"/>
      <c r="I37" s="210"/>
      <c r="J37" s="299"/>
      <c r="K37" s="57" t="s">
        <v>8</v>
      </c>
      <c r="L37" s="115">
        <v>0</v>
      </c>
      <c r="M37" s="116">
        <v>0</v>
      </c>
      <c r="N37" s="117">
        <v>0</v>
      </c>
      <c r="O37" s="4"/>
      <c r="P37" s="4"/>
      <c r="Q37" s="4"/>
      <c r="R37" s="4"/>
      <c r="S37" s="4"/>
    </row>
    <row r="38" spans="1:19" s="4" customFormat="1" ht="30" hidden="1" customHeight="1" thickBot="1" x14ac:dyDescent="0.4">
      <c r="A38" s="236"/>
      <c r="B38" s="276"/>
      <c r="C38" s="276"/>
      <c r="D38" s="277"/>
      <c r="E38" s="316"/>
      <c r="F38" s="299"/>
      <c r="G38" s="243"/>
      <c r="H38" s="275"/>
      <c r="I38" s="319"/>
      <c r="J38" s="320"/>
      <c r="K38" s="55" t="str">
        <f>$K$16</f>
        <v>Iš viso:</v>
      </c>
      <c r="L38" s="118">
        <f>SUM(L36:L37)</f>
        <v>0</v>
      </c>
      <c r="M38" s="118">
        <f>SUM(M36)</f>
        <v>0</v>
      </c>
      <c r="N38" s="119">
        <f>SUM(N36)</f>
        <v>0</v>
      </c>
    </row>
    <row r="39" spans="1:19" s="3" customFormat="1" ht="30" customHeight="1" thickBot="1" x14ac:dyDescent="0.4">
      <c r="A39" s="236"/>
      <c r="B39" s="276"/>
      <c r="C39" s="276"/>
      <c r="D39" s="277"/>
      <c r="E39" s="317"/>
      <c r="F39" s="299"/>
      <c r="G39" s="242"/>
      <c r="H39" s="297" t="s">
        <v>9</v>
      </c>
      <c r="I39" s="245"/>
      <c r="J39" s="245"/>
      <c r="K39" s="246"/>
      <c r="L39" s="120">
        <f>SUM(L38,L35,L29,L22,L19,L16)</f>
        <v>2975.1000000000004</v>
      </c>
      <c r="M39" s="120">
        <f>SUM(M38,M35,M29,M22,M19,M16)</f>
        <v>2827.0999999999995</v>
      </c>
      <c r="N39" s="121">
        <f>SUM(N16+N19+N22+N29+N35)</f>
        <v>2885</v>
      </c>
      <c r="O39" s="4"/>
      <c r="P39" s="4"/>
      <c r="Q39" s="4"/>
      <c r="R39" s="4"/>
      <c r="S39" s="4"/>
    </row>
    <row r="40" spans="1:19" s="4" customFormat="1" ht="30" customHeight="1" thickBot="1" x14ac:dyDescent="0.4">
      <c r="A40" s="236">
        <v>2</v>
      </c>
      <c r="B40" s="276">
        <v>3</v>
      </c>
      <c r="C40" s="276">
        <v>2</v>
      </c>
      <c r="D40" s="277">
        <v>1</v>
      </c>
      <c r="E40" s="296">
        <v>2</v>
      </c>
      <c r="F40" s="299"/>
      <c r="G40" s="240" t="s">
        <v>60</v>
      </c>
      <c r="H40" s="207" t="s">
        <v>16</v>
      </c>
      <c r="I40" s="207" t="s">
        <v>40</v>
      </c>
      <c r="J40" s="207" t="s">
        <v>36</v>
      </c>
      <c r="K40" s="11" t="s">
        <v>8</v>
      </c>
      <c r="L40" s="86">
        <v>40</v>
      </c>
      <c r="M40" s="86">
        <v>20</v>
      </c>
      <c r="N40" s="87">
        <v>0</v>
      </c>
    </row>
    <row r="41" spans="1:19" s="4" customFormat="1" ht="30" customHeight="1" thickBot="1" x14ac:dyDescent="0.4">
      <c r="A41" s="236"/>
      <c r="B41" s="276"/>
      <c r="C41" s="276"/>
      <c r="D41" s="277"/>
      <c r="E41" s="296"/>
      <c r="F41" s="299"/>
      <c r="G41" s="241"/>
      <c r="H41" s="209"/>
      <c r="I41" s="209"/>
      <c r="J41" s="248"/>
      <c r="K41" s="13" t="str">
        <f>$K$29</f>
        <v>Iš viso:</v>
      </c>
      <c r="L41" s="103">
        <f>L40</f>
        <v>40</v>
      </c>
      <c r="M41" s="103">
        <f>M40</f>
        <v>20</v>
      </c>
      <c r="N41" s="104">
        <f>N40</f>
        <v>0</v>
      </c>
    </row>
    <row r="42" spans="1:19" s="4" customFormat="1" ht="30" customHeight="1" x14ac:dyDescent="0.35">
      <c r="A42" s="236"/>
      <c r="B42" s="276"/>
      <c r="C42" s="276"/>
      <c r="D42" s="277"/>
      <c r="E42" s="296"/>
      <c r="F42" s="299"/>
      <c r="G42" s="241"/>
      <c r="H42" s="207" t="s">
        <v>28</v>
      </c>
      <c r="I42" s="207" t="s">
        <v>41</v>
      </c>
      <c r="J42" s="207" t="s">
        <v>34</v>
      </c>
      <c r="K42" s="10" t="s">
        <v>8</v>
      </c>
      <c r="L42" s="79">
        <v>514.9</v>
      </c>
      <c r="M42" s="79">
        <v>548.9</v>
      </c>
      <c r="N42" s="80">
        <v>558.9</v>
      </c>
    </row>
    <row r="43" spans="1:19" s="4" customFormat="1" ht="30" customHeight="1" x14ac:dyDescent="0.35">
      <c r="A43" s="236"/>
      <c r="B43" s="276"/>
      <c r="C43" s="276"/>
      <c r="D43" s="277"/>
      <c r="E43" s="296"/>
      <c r="F43" s="299"/>
      <c r="G43" s="241"/>
      <c r="H43" s="207"/>
      <c r="I43" s="207"/>
      <c r="J43" s="207"/>
      <c r="K43" s="9" t="s">
        <v>82</v>
      </c>
      <c r="L43" s="81">
        <v>47.8</v>
      </c>
      <c r="M43" s="81">
        <v>0</v>
      </c>
      <c r="N43" s="82">
        <v>0</v>
      </c>
      <c r="O43" s="88"/>
      <c r="P43" s="15"/>
      <c r="Q43" s="15"/>
      <c r="R43" s="15"/>
      <c r="S43" s="15"/>
    </row>
    <row r="44" spans="1:19" s="4" customFormat="1" ht="30" customHeight="1" x14ac:dyDescent="0.35">
      <c r="A44" s="236"/>
      <c r="B44" s="276"/>
      <c r="C44" s="276"/>
      <c r="D44" s="277"/>
      <c r="E44" s="296"/>
      <c r="F44" s="299"/>
      <c r="G44" s="241"/>
      <c r="H44" s="207"/>
      <c r="I44" s="207"/>
      <c r="J44" s="207"/>
      <c r="K44" s="21" t="s">
        <v>10</v>
      </c>
      <c r="L44" s="81">
        <v>21</v>
      </c>
      <c r="M44" s="81">
        <v>23</v>
      </c>
      <c r="N44" s="82">
        <v>23</v>
      </c>
      <c r="O44" s="88"/>
      <c r="P44" s="15"/>
    </row>
    <row r="45" spans="1:19" s="4" customFormat="1" ht="30" customHeight="1" thickBot="1" x14ac:dyDescent="0.4">
      <c r="A45" s="236"/>
      <c r="B45" s="276"/>
      <c r="C45" s="276"/>
      <c r="D45" s="277"/>
      <c r="E45" s="296"/>
      <c r="F45" s="299"/>
      <c r="G45" s="241"/>
      <c r="H45" s="207"/>
      <c r="I45" s="207"/>
      <c r="J45" s="208"/>
      <c r="K45" s="58" t="s">
        <v>210</v>
      </c>
      <c r="L45" s="86">
        <v>1.8</v>
      </c>
      <c r="M45" s="86">
        <v>0</v>
      </c>
      <c r="N45" s="87">
        <v>0</v>
      </c>
      <c r="O45" s="15"/>
      <c r="P45" s="15"/>
    </row>
    <row r="46" spans="1:19" s="4" customFormat="1" ht="30" customHeight="1" thickBot="1" x14ac:dyDescent="0.4">
      <c r="A46" s="236"/>
      <c r="B46" s="276"/>
      <c r="C46" s="276"/>
      <c r="D46" s="277"/>
      <c r="E46" s="296"/>
      <c r="F46" s="299"/>
      <c r="G46" s="241"/>
      <c r="H46" s="207"/>
      <c r="I46" s="207"/>
      <c r="J46" s="208"/>
      <c r="K46" s="13" t="str">
        <f>$K$29</f>
        <v>Iš viso:</v>
      </c>
      <c r="L46" s="103">
        <f>SUM(L42:L45)</f>
        <v>585.49999999999989</v>
      </c>
      <c r="M46" s="103">
        <f>SUM(M42:M44)</f>
        <v>571.9</v>
      </c>
      <c r="N46" s="104">
        <f>SUM(N42:N44)</f>
        <v>581.9</v>
      </c>
    </row>
    <row r="47" spans="1:19" s="15" customFormat="1" ht="30" customHeight="1" x14ac:dyDescent="0.35">
      <c r="A47" s="236"/>
      <c r="B47" s="276"/>
      <c r="C47" s="276"/>
      <c r="D47" s="277"/>
      <c r="E47" s="296"/>
      <c r="F47" s="299"/>
      <c r="G47" s="241"/>
      <c r="H47" s="247" t="s">
        <v>17</v>
      </c>
      <c r="I47" s="247" t="s">
        <v>44</v>
      </c>
      <c r="J47" s="247" t="s">
        <v>35</v>
      </c>
      <c r="K47" s="14" t="s">
        <v>8</v>
      </c>
      <c r="L47" s="97">
        <v>0</v>
      </c>
      <c r="M47" s="97">
        <v>0</v>
      </c>
      <c r="N47" s="98">
        <v>0</v>
      </c>
      <c r="O47" s="4"/>
      <c r="P47" s="4"/>
      <c r="Q47" s="4"/>
      <c r="R47" s="4"/>
      <c r="S47" s="4"/>
    </row>
    <row r="48" spans="1:19" s="15" customFormat="1" ht="30" customHeight="1" x14ac:dyDescent="0.35">
      <c r="A48" s="236"/>
      <c r="B48" s="276"/>
      <c r="C48" s="276"/>
      <c r="D48" s="277"/>
      <c r="E48" s="296"/>
      <c r="F48" s="299"/>
      <c r="G48" s="241"/>
      <c r="H48" s="249"/>
      <c r="I48" s="207"/>
      <c r="J48" s="249"/>
      <c r="K48" s="17" t="s">
        <v>10</v>
      </c>
      <c r="L48" s="101">
        <v>0</v>
      </c>
      <c r="M48" s="101">
        <v>0</v>
      </c>
      <c r="N48" s="102">
        <v>0</v>
      </c>
      <c r="O48" s="4"/>
      <c r="P48" s="4"/>
      <c r="Q48" s="4"/>
      <c r="R48" s="4"/>
      <c r="S48" s="4"/>
    </row>
    <row r="49" spans="1:19" s="4" customFormat="1" ht="30" customHeight="1" thickBot="1" x14ac:dyDescent="0.4">
      <c r="A49" s="236"/>
      <c r="B49" s="276"/>
      <c r="C49" s="276"/>
      <c r="D49" s="277"/>
      <c r="E49" s="296"/>
      <c r="F49" s="299"/>
      <c r="G49" s="241"/>
      <c r="H49" s="250"/>
      <c r="I49" s="209"/>
      <c r="J49" s="250"/>
      <c r="K49" s="20" t="s">
        <v>233</v>
      </c>
      <c r="L49" s="122">
        <f>SUM(L47:L48)</f>
        <v>0</v>
      </c>
      <c r="M49" s="122">
        <f>M47+M48</f>
        <v>0</v>
      </c>
      <c r="N49" s="123">
        <f>N47+N48</f>
        <v>0</v>
      </c>
    </row>
    <row r="50" spans="1:19" s="4" customFormat="1" ht="30" customHeight="1" x14ac:dyDescent="0.35">
      <c r="A50" s="236"/>
      <c r="B50" s="276"/>
      <c r="C50" s="276"/>
      <c r="D50" s="277"/>
      <c r="E50" s="296"/>
      <c r="F50" s="299"/>
      <c r="G50" s="241"/>
      <c r="H50" s="247" t="s">
        <v>18</v>
      </c>
      <c r="I50" s="247" t="s">
        <v>42</v>
      </c>
      <c r="J50" s="247" t="s">
        <v>35</v>
      </c>
      <c r="K50" s="9" t="s">
        <v>8</v>
      </c>
      <c r="L50" s="79">
        <v>373.5</v>
      </c>
      <c r="M50" s="79">
        <v>380</v>
      </c>
      <c r="N50" s="80">
        <v>380</v>
      </c>
    </row>
    <row r="51" spans="1:19" s="4" customFormat="1" ht="30" customHeight="1" x14ac:dyDescent="0.35">
      <c r="A51" s="236"/>
      <c r="B51" s="276"/>
      <c r="C51" s="276"/>
      <c r="D51" s="277"/>
      <c r="E51" s="296"/>
      <c r="F51" s="299"/>
      <c r="G51" s="241"/>
      <c r="H51" s="207"/>
      <c r="I51" s="207"/>
      <c r="J51" s="207"/>
      <c r="K51" s="9" t="s">
        <v>82</v>
      </c>
      <c r="L51" s="97">
        <v>7</v>
      </c>
      <c r="M51" s="97">
        <v>0</v>
      </c>
      <c r="N51" s="98">
        <v>0</v>
      </c>
      <c r="O51" s="88"/>
    </row>
    <row r="52" spans="1:19" s="4" customFormat="1" ht="30" customHeight="1" x14ac:dyDescent="0.35">
      <c r="A52" s="236"/>
      <c r="B52" s="276"/>
      <c r="C52" s="276"/>
      <c r="D52" s="277"/>
      <c r="E52" s="296"/>
      <c r="F52" s="299"/>
      <c r="G52" s="241"/>
      <c r="H52" s="249"/>
      <c r="I52" s="249"/>
      <c r="J52" s="249"/>
      <c r="K52" s="21" t="s">
        <v>10</v>
      </c>
      <c r="L52" s="81">
        <v>130</v>
      </c>
      <c r="M52" s="81">
        <v>140</v>
      </c>
      <c r="N52" s="82">
        <v>155.5</v>
      </c>
      <c r="O52" s="88"/>
    </row>
    <row r="53" spans="1:19" s="4" customFormat="1" ht="30" customHeight="1" thickBot="1" x14ac:dyDescent="0.4">
      <c r="A53" s="236"/>
      <c r="B53" s="276"/>
      <c r="C53" s="276"/>
      <c r="D53" s="277"/>
      <c r="E53" s="296"/>
      <c r="F53" s="299"/>
      <c r="G53" s="241"/>
      <c r="H53" s="249"/>
      <c r="I53" s="249"/>
      <c r="J53" s="254"/>
      <c r="K53" s="58" t="s">
        <v>210</v>
      </c>
      <c r="L53" s="86">
        <v>71.3</v>
      </c>
      <c r="M53" s="86">
        <v>0</v>
      </c>
      <c r="N53" s="87">
        <v>0</v>
      </c>
    </row>
    <row r="54" spans="1:19" s="4" customFormat="1" ht="30" customHeight="1" thickBot="1" x14ac:dyDescent="0.4">
      <c r="A54" s="236"/>
      <c r="B54" s="276"/>
      <c r="C54" s="276"/>
      <c r="D54" s="277"/>
      <c r="E54" s="296"/>
      <c r="F54" s="299"/>
      <c r="G54" s="241"/>
      <c r="H54" s="250"/>
      <c r="I54" s="250"/>
      <c r="J54" s="255"/>
      <c r="K54" s="13" t="str">
        <f>$K$29</f>
        <v>Iš viso:</v>
      </c>
      <c r="L54" s="103">
        <f>SUM(L50:L53)</f>
        <v>581.79999999999995</v>
      </c>
      <c r="M54" s="103">
        <f>SUM(M50:M52)</f>
        <v>520</v>
      </c>
      <c r="N54" s="104">
        <f>SUM(N50:N52)</f>
        <v>535.5</v>
      </c>
    </row>
    <row r="55" spans="1:19" s="4" customFormat="1" ht="30" customHeight="1" thickBot="1" x14ac:dyDescent="0.4">
      <c r="A55" s="236"/>
      <c r="B55" s="276"/>
      <c r="C55" s="276"/>
      <c r="D55" s="277"/>
      <c r="E55" s="296"/>
      <c r="F55" s="299"/>
      <c r="G55" s="241"/>
      <c r="H55" s="207" t="s">
        <v>19</v>
      </c>
      <c r="I55" s="305" t="s">
        <v>43</v>
      </c>
      <c r="J55" s="207" t="s">
        <v>32</v>
      </c>
      <c r="K55" s="11" t="s">
        <v>82</v>
      </c>
      <c r="L55" s="124">
        <v>4.5999999999999996</v>
      </c>
      <c r="M55" s="124">
        <v>4.5999999999999996</v>
      </c>
      <c r="N55" s="125">
        <v>4.5999999999999996</v>
      </c>
    </row>
    <row r="56" spans="1:19" s="4" customFormat="1" ht="30" customHeight="1" thickBot="1" x14ac:dyDescent="0.4">
      <c r="A56" s="236"/>
      <c r="B56" s="276"/>
      <c r="C56" s="276"/>
      <c r="D56" s="277"/>
      <c r="E56" s="296"/>
      <c r="F56" s="299"/>
      <c r="G56" s="241"/>
      <c r="H56" s="209"/>
      <c r="I56" s="306"/>
      <c r="J56" s="248"/>
      <c r="K56" s="13" t="str">
        <f>$K$29</f>
        <v>Iš viso:</v>
      </c>
      <c r="L56" s="105">
        <f>SUM(L55)</f>
        <v>4.5999999999999996</v>
      </c>
      <c r="M56" s="105">
        <f>M55</f>
        <v>4.5999999999999996</v>
      </c>
      <c r="N56" s="106">
        <f>N55</f>
        <v>4.5999999999999996</v>
      </c>
    </row>
    <row r="57" spans="1:19" s="4" customFormat="1" ht="30" customHeight="1" x14ac:dyDescent="0.35">
      <c r="A57" s="236"/>
      <c r="B57" s="276"/>
      <c r="C57" s="276"/>
      <c r="D57" s="277"/>
      <c r="E57" s="296"/>
      <c r="F57" s="299"/>
      <c r="G57" s="241"/>
      <c r="H57" s="207" t="s">
        <v>183</v>
      </c>
      <c r="I57" s="207" t="s">
        <v>184</v>
      </c>
      <c r="J57" s="207" t="s">
        <v>32</v>
      </c>
      <c r="K57" s="9" t="s">
        <v>8</v>
      </c>
      <c r="L57" s="126">
        <v>0</v>
      </c>
      <c r="M57" s="126">
        <v>0</v>
      </c>
      <c r="N57" s="127">
        <v>0</v>
      </c>
    </row>
    <row r="58" spans="1:19" s="4" customFormat="1" ht="30" customHeight="1" thickBot="1" x14ac:dyDescent="0.4">
      <c r="A58" s="236"/>
      <c r="B58" s="276"/>
      <c r="C58" s="276"/>
      <c r="D58" s="277"/>
      <c r="E58" s="296"/>
      <c r="F58" s="299"/>
      <c r="G58" s="241"/>
      <c r="H58" s="207"/>
      <c r="I58" s="207"/>
      <c r="J58" s="207"/>
      <c r="K58" s="21" t="s">
        <v>82</v>
      </c>
      <c r="L58" s="128">
        <v>10.4</v>
      </c>
      <c r="M58" s="128">
        <v>10.5</v>
      </c>
      <c r="N58" s="129">
        <v>10.5</v>
      </c>
    </row>
    <row r="59" spans="1:19" s="4" customFormat="1" ht="30" customHeight="1" thickBot="1" x14ac:dyDescent="0.4">
      <c r="A59" s="236"/>
      <c r="B59" s="276"/>
      <c r="C59" s="276"/>
      <c r="D59" s="277"/>
      <c r="E59" s="296"/>
      <c r="F59" s="299"/>
      <c r="G59" s="241"/>
      <c r="H59" s="209"/>
      <c r="I59" s="209"/>
      <c r="J59" s="248"/>
      <c r="K59" s="13" t="str">
        <f>$K$29</f>
        <v>Iš viso:</v>
      </c>
      <c r="L59" s="103">
        <f>SUM(L57:L58)</f>
        <v>10.4</v>
      </c>
      <c r="M59" s="103">
        <f>SUM(M57:M58)</f>
        <v>10.5</v>
      </c>
      <c r="N59" s="104">
        <f>SUM(N57:N58)</f>
        <v>10.5</v>
      </c>
    </row>
    <row r="60" spans="1:19" s="4" customFormat="1" ht="30" hidden="1" customHeight="1" x14ac:dyDescent="0.35">
      <c r="A60" s="236"/>
      <c r="B60" s="276"/>
      <c r="C60" s="276"/>
      <c r="D60" s="277"/>
      <c r="E60" s="296"/>
      <c r="F60" s="299"/>
      <c r="G60" s="241"/>
      <c r="H60" s="256" t="s">
        <v>31</v>
      </c>
      <c r="I60" s="247" t="s">
        <v>44</v>
      </c>
      <c r="J60" s="247" t="s">
        <v>36</v>
      </c>
      <c r="K60" s="10" t="s">
        <v>8</v>
      </c>
      <c r="L60" s="130">
        <v>0</v>
      </c>
      <c r="M60" s="130">
        <v>0</v>
      </c>
      <c r="N60" s="131">
        <v>0</v>
      </c>
    </row>
    <row r="61" spans="1:19" s="4" customFormat="1" ht="30" hidden="1" customHeight="1" x14ac:dyDescent="0.35">
      <c r="A61" s="236"/>
      <c r="B61" s="276"/>
      <c r="C61" s="276"/>
      <c r="D61" s="277"/>
      <c r="E61" s="296"/>
      <c r="F61" s="299"/>
      <c r="G61" s="241"/>
      <c r="H61" s="205"/>
      <c r="I61" s="207"/>
      <c r="J61" s="207"/>
      <c r="K61" s="9" t="s">
        <v>10</v>
      </c>
      <c r="L61" s="126">
        <v>0</v>
      </c>
      <c r="M61" s="126">
        <v>0</v>
      </c>
      <c r="N61" s="127">
        <v>0</v>
      </c>
      <c r="O61" s="3"/>
      <c r="P61" s="3"/>
      <c r="Q61" s="3"/>
      <c r="R61" s="3"/>
      <c r="S61" s="3"/>
    </row>
    <row r="62" spans="1:19" s="4" customFormat="1" ht="30" hidden="1" customHeight="1" thickBot="1" x14ac:dyDescent="0.4">
      <c r="A62" s="236"/>
      <c r="B62" s="276"/>
      <c r="C62" s="276"/>
      <c r="D62" s="277"/>
      <c r="E62" s="296"/>
      <c r="F62" s="299"/>
      <c r="G62" s="241"/>
      <c r="H62" s="205"/>
      <c r="I62" s="207"/>
      <c r="J62" s="207"/>
      <c r="K62" s="21" t="s">
        <v>82</v>
      </c>
      <c r="L62" s="128">
        <v>0</v>
      </c>
      <c r="M62" s="128">
        <v>0</v>
      </c>
      <c r="N62" s="129">
        <v>0</v>
      </c>
    </row>
    <row r="63" spans="1:19" s="4" customFormat="1" ht="30" hidden="1" customHeight="1" thickBot="1" x14ac:dyDescent="0.4">
      <c r="A63" s="236"/>
      <c r="B63" s="276"/>
      <c r="C63" s="276"/>
      <c r="D63" s="277"/>
      <c r="E63" s="296"/>
      <c r="F63" s="299"/>
      <c r="G63" s="241"/>
      <c r="H63" s="205"/>
      <c r="I63" s="207"/>
      <c r="J63" s="208"/>
      <c r="K63" s="56" t="str">
        <f>$K$29</f>
        <v>Iš viso:</v>
      </c>
      <c r="L63" s="132">
        <f>SUM(L60:L62)</f>
        <v>0</v>
      </c>
      <c r="M63" s="132">
        <f>SUM(M60:M62)</f>
        <v>0</v>
      </c>
      <c r="N63" s="133">
        <f>SUM(N60:N62)</f>
        <v>0</v>
      </c>
    </row>
    <row r="64" spans="1:19" s="3" customFormat="1" ht="30" customHeight="1" thickBot="1" x14ac:dyDescent="0.4">
      <c r="A64" s="236"/>
      <c r="B64" s="276"/>
      <c r="C64" s="276"/>
      <c r="D64" s="277"/>
      <c r="E64" s="296"/>
      <c r="F64" s="299"/>
      <c r="G64" s="242"/>
      <c r="H64" s="297" t="s">
        <v>9</v>
      </c>
      <c r="I64" s="245"/>
      <c r="J64" s="245"/>
      <c r="K64" s="246"/>
      <c r="L64" s="120">
        <f>SUM(L41+L46+L49+L54+L56+L59+L63)</f>
        <v>1222.2999999999997</v>
      </c>
      <c r="M64" s="120">
        <f>SUM(M41+M46+M54+M56+M59+M63)</f>
        <v>1127</v>
      </c>
      <c r="N64" s="121">
        <f>SUM(N41+N46+N54+N56+N59+N63)</f>
        <v>1132.5</v>
      </c>
      <c r="O64" s="4"/>
      <c r="P64" s="4"/>
      <c r="Q64" s="4"/>
      <c r="R64" s="4"/>
      <c r="S64" s="4"/>
    </row>
    <row r="65" spans="1:19" s="4" customFormat="1" ht="30" customHeight="1" thickBot="1" x14ac:dyDescent="0.4">
      <c r="A65" s="236">
        <v>2</v>
      </c>
      <c r="B65" s="276">
        <v>3</v>
      </c>
      <c r="C65" s="276">
        <v>2</v>
      </c>
      <c r="D65" s="277">
        <v>1</v>
      </c>
      <c r="E65" s="296">
        <v>3</v>
      </c>
      <c r="F65" s="299"/>
      <c r="G65" s="240" t="s">
        <v>140</v>
      </c>
      <c r="H65" s="206" t="s">
        <v>20</v>
      </c>
      <c r="I65" s="318" t="s">
        <v>211</v>
      </c>
      <c r="J65" s="324" t="s">
        <v>32</v>
      </c>
      <c r="K65" s="21" t="s">
        <v>8</v>
      </c>
      <c r="L65" s="134">
        <v>7.5</v>
      </c>
      <c r="M65" s="128">
        <v>1</v>
      </c>
      <c r="N65" s="129">
        <v>1</v>
      </c>
    </row>
    <row r="66" spans="1:19" s="4" customFormat="1" ht="30" customHeight="1" thickBot="1" x14ac:dyDescent="0.4">
      <c r="A66" s="236"/>
      <c r="B66" s="276"/>
      <c r="C66" s="276"/>
      <c r="D66" s="277"/>
      <c r="E66" s="296"/>
      <c r="F66" s="299"/>
      <c r="G66" s="241"/>
      <c r="H66" s="209"/>
      <c r="I66" s="253"/>
      <c r="J66" s="308"/>
      <c r="K66" s="13" t="str">
        <f>$K$29</f>
        <v>Iš viso:</v>
      </c>
      <c r="L66" s="103">
        <f>SUM(L65)</f>
        <v>7.5</v>
      </c>
      <c r="M66" s="103">
        <f>SUM(M65)</f>
        <v>1</v>
      </c>
      <c r="N66" s="104">
        <f>SUM(N65)</f>
        <v>1</v>
      </c>
    </row>
    <row r="67" spans="1:19" s="4" customFormat="1" ht="19.95" customHeight="1" x14ac:dyDescent="0.35">
      <c r="A67" s="236"/>
      <c r="B67" s="276"/>
      <c r="C67" s="276"/>
      <c r="D67" s="277"/>
      <c r="E67" s="296"/>
      <c r="F67" s="299"/>
      <c r="G67" s="241"/>
      <c r="H67" s="266" t="s">
        <v>234</v>
      </c>
      <c r="I67" s="247" t="s">
        <v>235</v>
      </c>
      <c r="J67" s="96"/>
      <c r="K67" s="94" t="s">
        <v>8</v>
      </c>
      <c r="L67" s="128">
        <v>11.9</v>
      </c>
      <c r="M67" s="79">
        <v>0</v>
      </c>
      <c r="N67" s="79">
        <v>15</v>
      </c>
    </row>
    <row r="68" spans="1:19" s="4" customFormat="1" ht="19.95" customHeight="1" x14ac:dyDescent="0.35">
      <c r="A68" s="236"/>
      <c r="B68" s="276"/>
      <c r="C68" s="276"/>
      <c r="D68" s="277"/>
      <c r="E68" s="296"/>
      <c r="F68" s="299"/>
      <c r="G68" s="241"/>
      <c r="H68" s="267"/>
      <c r="I68" s="207"/>
      <c r="J68" s="92" t="s">
        <v>33</v>
      </c>
      <c r="K68" s="95" t="s">
        <v>82</v>
      </c>
      <c r="L68" s="135"/>
      <c r="M68" s="81"/>
      <c r="N68" s="81"/>
    </row>
    <row r="69" spans="1:19" s="4" customFormat="1" ht="18.600000000000001" thickBot="1" x14ac:dyDescent="0.4">
      <c r="A69" s="236"/>
      <c r="B69" s="276"/>
      <c r="C69" s="276"/>
      <c r="D69" s="277"/>
      <c r="E69" s="296"/>
      <c r="F69" s="299"/>
      <c r="G69" s="241"/>
      <c r="H69" s="268"/>
      <c r="I69" s="209"/>
      <c r="J69" s="93"/>
      <c r="K69" s="192" t="s">
        <v>233</v>
      </c>
      <c r="L69" s="136">
        <f>L67</f>
        <v>11.9</v>
      </c>
      <c r="M69" s="137">
        <f>SUM(M67)</f>
        <v>0</v>
      </c>
      <c r="N69" s="137">
        <f t="shared" ref="N69" si="0">SUM(N67)</f>
        <v>15</v>
      </c>
    </row>
    <row r="70" spans="1:19" s="4" customFormat="1" ht="30" customHeight="1" x14ac:dyDescent="0.35">
      <c r="A70" s="236"/>
      <c r="B70" s="276"/>
      <c r="C70" s="276"/>
      <c r="D70" s="277"/>
      <c r="E70" s="296"/>
      <c r="F70" s="299"/>
      <c r="G70" s="241"/>
      <c r="H70" s="247" t="s">
        <v>21</v>
      </c>
      <c r="I70" s="251" t="s">
        <v>193</v>
      </c>
      <c r="J70" s="305" t="s">
        <v>32</v>
      </c>
      <c r="K70" s="10" t="s">
        <v>82</v>
      </c>
      <c r="L70" s="130">
        <v>9.6999999999999993</v>
      </c>
      <c r="M70" s="130">
        <v>9.5</v>
      </c>
      <c r="N70" s="131">
        <v>9.1</v>
      </c>
    </row>
    <row r="71" spans="1:19" s="4" customFormat="1" ht="30" customHeight="1" thickBot="1" x14ac:dyDescent="0.4">
      <c r="A71" s="236"/>
      <c r="B71" s="276"/>
      <c r="C71" s="276"/>
      <c r="D71" s="277"/>
      <c r="E71" s="296"/>
      <c r="F71" s="299"/>
      <c r="G71" s="241"/>
      <c r="H71" s="207"/>
      <c r="I71" s="252"/>
      <c r="J71" s="307"/>
      <c r="K71" s="21" t="s">
        <v>8</v>
      </c>
      <c r="L71" s="128">
        <v>2</v>
      </c>
      <c r="M71" s="128">
        <v>2</v>
      </c>
      <c r="N71" s="129">
        <v>2</v>
      </c>
    </row>
    <row r="72" spans="1:19" s="4" customFormat="1" ht="30" customHeight="1" thickBot="1" x14ac:dyDescent="0.4">
      <c r="A72" s="236"/>
      <c r="B72" s="276"/>
      <c r="C72" s="276"/>
      <c r="D72" s="277"/>
      <c r="E72" s="296"/>
      <c r="F72" s="299"/>
      <c r="G72" s="241"/>
      <c r="H72" s="209"/>
      <c r="I72" s="253"/>
      <c r="J72" s="308"/>
      <c r="K72" s="13" t="str">
        <f>$K$29</f>
        <v>Iš viso:</v>
      </c>
      <c r="L72" s="103">
        <f>SUM(L70:L71)</f>
        <v>11.7</v>
      </c>
      <c r="M72" s="103">
        <f>M70+M71</f>
        <v>11.5</v>
      </c>
      <c r="N72" s="104">
        <f>N70+N71</f>
        <v>11.1</v>
      </c>
      <c r="O72" s="3"/>
      <c r="P72" s="3"/>
      <c r="Q72" s="3"/>
      <c r="R72" s="3"/>
      <c r="S72" s="3"/>
    </row>
    <row r="73" spans="1:19" s="4" customFormat="1" ht="56.4" customHeight="1" thickBot="1" x14ac:dyDescent="0.4">
      <c r="A73" s="236"/>
      <c r="B73" s="276"/>
      <c r="C73" s="276"/>
      <c r="D73" s="277"/>
      <c r="E73" s="296"/>
      <c r="F73" s="299"/>
      <c r="G73" s="241"/>
      <c r="H73" s="256" t="s">
        <v>195</v>
      </c>
      <c r="I73" s="251" t="s">
        <v>212</v>
      </c>
      <c r="J73" s="247" t="s">
        <v>37</v>
      </c>
      <c r="K73" s="11" t="s">
        <v>82</v>
      </c>
      <c r="L73" s="401">
        <v>33</v>
      </c>
      <c r="M73" s="124">
        <v>30.1</v>
      </c>
      <c r="N73" s="125">
        <v>31.1</v>
      </c>
      <c r="O73" s="15"/>
      <c r="P73" s="15"/>
      <c r="Q73" s="15"/>
      <c r="R73" s="15"/>
      <c r="S73" s="15"/>
    </row>
    <row r="74" spans="1:19" s="4" customFormat="1" ht="31.2" customHeight="1" thickBot="1" x14ac:dyDescent="0.4">
      <c r="A74" s="236"/>
      <c r="B74" s="276"/>
      <c r="C74" s="276"/>
      <c r="D74" s="277"/>
      <c r="E74" s="296"/>
      <c r="F74" s="299"/>
      <c r="G74" s="241"/>
      <c r="H74" s="205"/>
      <c r="I74" s="252"/>
      <c r="J74" s="208"/>
      <c r="K74" s="56" t="str">
        <f>$K$29</f>
        <v>Iš viso:</v>
      </c>
      <c r="L74" s="132">
        <f>SUM(L73)</f>
        <v>33</v>
      </c>
      <c r="M74" s="132">
        <f>SUM(M73)</f>
        <v>30.1</v>
      </c>
      <c r="N74" s="133">
        <f>SUM(N73)</f>
        <v>31.1</v>
      </c>
    </row>
    <row r="75" spans="1:19" s="3" customFormat="1" ht="30" customHeight="1" thickBot="1" x14ac:dyDescent="0.4">
      <c r="A75" s="236"/>
      <c r="B75" s="276"/>
      <c r="C75" s="276"/>
      <c r="D75" s="277"/>
      <c r="E75" s="296"/>
      <c r="F75" s="299"/>
      <c r="G75" s="242"/>
      <c r="H75" s="297" t="s">
        <v>9</v>
      </c>
      <c r="I75" s="245"/>
      <c r="J75" s="245"/>
      <c r="K75" s="246"/>
      <c r="L75" s="120">
        <f>SUM(L66+L72+L74+L69)</f>
        <v>64.100000000000009</v>
      </c>
      <c r="M75" s="120">
        <f>SUM(M66+M72+M74)</f>
        <v>42.6</v>
      </c>
      <c r="N75" s="121">
        <f>SUM(N66+N72+N74)</f>
        <v>43.2</v>
      </c>
      <c r="O75" s="4"/>
      <c r="P75" s="4"/>
      <c r="Q75" s="4"/>
      <c r="R75" s="4"/>
      <c r="S75" s="4"/>
    </row>
    <row r="76" spans="1:19" s="15" customFormat="1" ht="30" customHeight="1" thickBot="1" x14ac:dyDescent="0.4">
      <c r="A76" s="236">
        <v>2</v>
      </c>
      <c r="B76" s="276">
        <v>3</v>
      </c>
      <c r="C76" s="276">
        <v>2</v>
      </c>
      <c r="D76" s="277">
        <v>1</v>
      </c>
      <c r="E76" s="296">
        <v>4</v>
      </c>
      <c r="F76" s="299"/>
      <c r="G76" s="321" t="s">
        <v>141</v>
      </c>
      <c r="H76" s="206" t="s">
        <v>22</v>
      </c>
      <c r="I76" s="206" t="s">
        <v>209</v>
      </c>
      <c r="J76" s="206" t="s">
        <v>32</v>
      </c>
      <c r="K76" s="12" t="s">
        <v>8</v>
      </c>
      <c r="L76" s="86">
        <v>5</v>
      </c>
      <c r="M76" s="86">
        <v>5</v>
      </c>
      <c r="N76" s="87">
        <v>5</v>
      </c>
      <c r="O76" s="4"/>
      <c r="P76" s="4"/>
      <c r="Q76" s="4"/>
      <c r="R76" s="4"/>
      <c r="S76" s="4"/>
    </row>
    <row r="77" spans="1:19" s="4" customFormat="1" ht="30" customHeight="1" thickBot="1" x14ac:dyDescent="0.4">
      <c r="A77" s="236"/>
      <c r="B77" s="276"/>
      <c r="C77" s="276"/>
      <c r="D77" s="277"/>
      <c r="E77" s="296"/>
      <c r="F77" s="299"/>
      <c r="G77" s="243"/>
      <c r="H77" s="209"/>
      <c r="I77" s="209"/>
      <c r="J77" s="248"/>
      <c r="K77" s="13" t="str">
        <f>$K$29</f>
        <v>Iš viso:</v>
      </c>
      <c r="L77" s="103">
        <f>SUM(L76)</f>
        <v>5</v>
      </c>
      <c r="M77" s="103">
        <f>SUM(M76)</f>
        <v>5</v>
      </c>
      <c r="N77" s="104">
        <f>SUM(N76)</f>
        <v>5</v>
      </c>
    </row>
    <row r="78" spans="1:19" s="4" customFormat="1" ht="30" hidden="1" customHeight="1" x14ac:dyDescent="0.35">
      <c r="A78" s="236"/>
      <c r="B78" s="276"/>
      <c r="C78" s="276"/>
      <c r="D78" s="277"/>
      <c r="E78" s="296"/>
      <c r="F78" s="299"/>
      <c r="G78" s="243"/>
      <c r="H78" s="247" t="s">
        <v>23</v>
      </c>
      <c r="I78" s="247" t="s">
        <v>45</v>
      </c>
      <c r="J78" s="247" t="s">
        <v>32</v>
      </c>
      <c r="K78" s="10" t="s">
        <v>8</v>
      </c>
      <c r="L78" s="130">
        <v>0</v>
      </c>
      <c r="M78" s="130">
        <v>0</v>
      </c>
      <c r="N78" s="131">
        <v>0</v>
      </c>
    </row>
    <row r="79" spans="1:19" s="4" customFormat="1" ht="30" hidden="1" customHeight="1" thickBot="1" x14ac:dyDescent="0.4">
      <c r="A79" s="236"/>
      <c r="B79" s="276"/>
      <c r="C79" s="276"/>
      <c r="D79" s="277"/>
      <c r="E79" s="296"/>
      <c r="F79" s="299"/>
      <c r="G79" s="243"/>
      <c r="H79" s="209"/>
      <c r="I79" s="209"/>
      <c r="J79" s="248"/>
      <c r="K79" s="13" t="str">
        <f>$K$29</f>
        <v>Iš viso:</v>
      </c>
      <c r="L79" s="103">
        <f>SUM(L78)</f>
        <v>0</v>
      </c>
      <c r="M79" s="103">
        <f>SUM(M78)</f>
        <v>0</v>
      </c>
      <c r="N79" s="104">
        <f>SUM(N78)</f>
        <v>0</v>
      </c>
    </row>
    <row r="80" spans="1:19" s="4" customFormat="1" ht="30" customHeight="1" thickBot="1" x14ac:dyDescent="0.4">
      <c r="A80" s="236"/>
      <c r="B80" s="276"/>
      <c r="C80" s="276"/>
      <c r="D80" s="277"/>
      <c r="E80" s="296"/>
      <c r="F80" s="299"/>
      <c r="G80" s="243"/>
      <c r="H80" s="247" t="s">
        <v>24</v>
      </c>
      <c r="I80" s="247" t="s">
        <v>46</v>
      </c>
      <c r="J80" s="247" t="s">
        <v>32</v>
      </c>
      <c r="K80" s="11" t="s">
        <v>8</v>
      </c>
      <c r="L80" s="124">
        <v>3</v>
      </c>
      <c r="M80" s="124">
        <v>3</v>
      </c>
      <c r="N80" s="125">
        <v>3</v>
      </c>
    </row>
    <row r="81" spans="1:19" s="4" customFormat="1" ht="30" customHeight="1" thickBot="1" x14ac:dyDescent="0.4">
      <c r="A81" s="236"/>
      <c r="B81" s="276"/>
      <c r="C81" s="276"/>
      <c r="D81" s="277"/>
      <c r="E81" s="296"/>
      <c r="F81" s="299"/>
      <c r="G81" s="243"/>
      <c r="H81" s="209"/>
      <c r="I81" s="209"/>
      <c r="J81" s="248"/>
      <c r="K81" s="13" t="str">
        <f>$K$29</f>
        <v>Iš viso:</v>
      </c>
      <c r="L81" s="138">
        <f>SUM(L80)</f>
        <v>3</v>
      </c>
      <c r="M81" s="138">
        <f>SUM(M80)</f>
        <v>3</v>
      </c>
      <c r="N81" s="139">
        <f>SUM(N80)</f>
        <v>3</v>
      </c>
      <c r="O81" s="3"/>
      <c r="P81" s="3"/>
      <c r="Q81" s="3"/>
      <c r="R81" s="3"/>
      <c r="S81" s="3"/>
    </row>
    <row r="82" spans="1:19" s="4" customFormat="1" ht="34.799999999999997" customHeight="1" x14ac:dyDescent="0.35">
      <c r="A82" s="236"/>
      <c r="B82" s="276"/>
      <c r="C82" s="276"/>
      <c r="D82" s="277"/>
      <c r="E82" s="296"/>
      <c r="F82" s="299"/>
      <c r="G82" s="243"/>
      <c r="H82" s="210" t="s">
        <v>30</v>
      </c>
      <c r="I82" s="247" t="s">
        <v>208</v>
      </c>
      <c r="J82" s="247" t="s">
        <v>32</v>
      </c>
      <c r="K82" s="10" t="s">
        <v>8</v>
      </c>
      <c r="L82" s="130">
        <v>50</v>
      </c>
      <c r="M82" s="130">
        <v>0</v>
      </c>
      <c r="N82" s="131">
        <v>0</v>
      </c>
    </row>
    <row r="83" spans="1:19" s="4" customFormat="1" ht="36.6" customHeight="1" thickBot="1" x14ac:dyDescent="0.4">
      <c r="A83" s="236"/>
      <c r="B83" s="276"/>
      <c r="C83" s="276"/>
      <c r="D83" s="277"/>
      <c r="E83" s="296"/>
      <c r="F83" s="299"/>
      <c r="G83" s="243"/>
      <c r="H83" s="210"/>
      <c r="I83" s="207"/>
      <c r="J83" s="207"/>
      <c r="K83" s="19" t="str">
        <f>$K$29</f>
        <v>Iš viso:</v>
      </c>
      <c r="L83" s="140">
        <v>50</v>
      </c>
      <c r="M83" s="140">
        <f>SUM(M82)</f>
        <v>0</v>
      </c>
      <c r="N83" s="141">
        <f>SUM(N82)</f>
        <v>0</v>
      </c>
    </row>
    <row r="84" spans="1:19" s="3" customFormat="1" ht="30" customHeight="1" thickBot="1" x14ac:dyDescent="0.4">
      <c r="A84" s="236"/>
      <c r="B84" s="276"/>
      <c r="C84" s="276"/>
      <c r="D84" s="277"/>
      <c r="E84" s="296"/>
      <c r="F84" s="299"/>
      <c r="G84" s="242"/>
      <c r="H84" s="244" t="s">
        <v>9</v>
      </c>
      <c r="I84" s="245"/>
      <c r="J84" s="245"/>
      <c r="K84" s="246"/>
      <c r="L84" s="120">
        <f>SUM(L77+L79+L81+L83)</f>
        <v>58</v>
      </c>
      <c r="M84" s="120">
        <f>SUM(M77+M79+M81+M83)</f>
        <v>8</v>
      </c>
      <c r="N84" s="121">
        <f>SUM(N77+N79+N81+N83)</f>
        <v>8</v>
      </c>
      <c r="O84" s="4"/>
      <c r="P84" s="4"/>
      <c r="Q84" s="4"/>
      <c r="R84" s="4"/>
      <c r="S84" s="4"/>
    </row>
    <row r="85" spans="1:19" s="4" customFormat="1" ht="30" customHeight="1" x14ac:dyDescent="0.35">
      <c r="A85" s="236">
        <v>2</v>
      </c>
      <c r="B85" s="276">
        <v>3</v>
      </c>
      <c r="C85" s="276">
        <v>2</v>
      </c>
      <c r="D85" s="277">
        <v>1</v>
      </c>
      <c r="E85" s="296">
        <v>5</v>
      </c>
      <c r="F85" s="211"/>
      <c r="G85" s="301" t="s">
        <v>142</v>
      </c>
      <c r="H85" s="204" t="s">
        <v>25</v>
      </c>
      <c r="I85" s="206" t="s">
        <v>47</v>
      </c>
      <c r="J85" s="206" t="s">
        <v>32</v>
      </c>
      <c r="K85" s="10" t="s">
        <v>8</v>
      </c>
      <c r="L85" s="130">
        <v>0</v>
      </c>
      <c r="M85" s="130">
        <v>3</v>
      </c>
      <c r="N85" s="131">
        <v>3</v>
      </c>
    </row>
    <row r="86" spans="1:19" s="4" customFormat="1" ht="30" customHeight="1" thickBot="1" x14ac:dyDescent="0.4">
      <c r="A86" s="236"/>
      <c r="B86" s="276"/>
      <c r="C86" s="276"/>
      <c r="D86" s="277"/>
      <c r="E86" s="296"/>
      <c r="F86" s="212"/>
      <c r="G86" s="301"/>
      <c r="H86" s="205"/>
      <c r="I86" s="207"/>
      <c r="J86" s="207"/>
      <c r="K86" s="21" t="s">
        <v>82</v>
      </c>
      <c r="L86" s="128">
        <v>0</v>
      </c>
      <c r="M86" s="128">
        <v>0</v>
      </c>
      <c r="N86" s="129">
        <v>0</v>
      </c>
    </row>
    <row r="87" spans="1:19" s="4" customFormat="1" ht="30" customHeight="1" thickBot="1" x14ac:dyDescent="0.4">
      <c r="A87" s="236"/>
      <c r="B87" s="276"/>
      <c r="C87" s="276"/>
      <c r="D87" s="277"/>
      <c r="E87" s="296"/>
      <c r="F87" s="212"/>
      <c r="G87" s="301"/>
      <c r="H87" s="205"/>
      <c r="I87" s="207"/>
      <c r="J87" s="208"/>
      <c r="K87" s="13" t="str">
        <f>$K$29</f>
        <v>Iš viso:</v>
      </c>
      <c r="L87" s="103">
        <f>SUM(L85:L86)</f>
        <v>0</v>
      </c>
      <c r="M87" s="103">
        <f>SUM(M85:M86)</f>
        <v>3</v>
      </c>
      <c r="N87" s="104">
        <f>SUM(N85:N86)</f>
        <v>3</v>
      </c>
    </row>
    <row r="88" spans="1:19" s="4" customFormat="1" ht="30" customHeight="1" thickBot="1" x14ac:dyDescent="0.4">
      <c r="A88" s="236"/>
      <c r="B88" s="276"/>
      <c r="C88" s="276"/>
      <c r="D88" s="277"/>
      <c r="E88" s="296"/>
      <c r="F88" s="300"/>
      <c r="G88" s="302"/>
      <c r="H88" s="297" t="s">
        <v>9</v>
      </c>
      <c r="I88" s="245"/>
      <c r="J88" s="245"/>
      <c r="K88" s="298"/>
      <c r="L88" s="142">
        <f>L87</f>
        <v>0</v>
      </c>
      <c r="M88" s="120">
        <f>M87</f>
        <v>3</v>
      </c>
      <c r="N88" s="121">
        <f>N87</f>
        <v>3</v>
      </c>
    </row>
    <row r="89" spans="1:19" s="4" customFormat="1" ht="30" customHeight="1" x14ac:dyDescent="0.35">
      <c r="A89" s="236">
        <v>2</v>
      </c>
      <c r="B89" s="276">
        <v>3</v>
      </c>
      <c r="C89" s="276">
        <v>2</v>
      </c>
      <c r="D89" s="277">
        <v>1</v>
      </c>
      <c r="E89" s="296">
        <v>6</v>
      </c>
      <c r="F89" s="299"/>
      <c r="G89" s="240" t="s">
        <v>143</v>
      </c>
      <c r="H89" s="207" t="s">
        <v>26</v>
      </c>
      <c r="I89" s="303" t="s">
        <v>178</v>
      </c>
      <c r="J89" s="207" t="s">
        <v>32</v>
      </c>
      <c r="K89" s="11" t="s">
        <v>8</v>
      </c>
      <c r="L89" s="124">
        <v>43</v>
      </c>
      <c r="M89" s="124">
        <v>43</v>
      </c>
      <c r="N89" s="125">
        <v>43</v>
      </c>
    </row>
    <row r="90" spans="1:19" s="4" customFormat="1" ht="30" customHeight="1" thickBot="1" x14ac:dyDescent="0.4">
      <c r="A90" s="236"/>
      <c r="B90" s="276"/>
      <c r="C90" s="276"/>
      <c r="D90" s="277"/>
      <c r="E90" s="296"/>
      <c r="F90" s="299"/>
      <c r="G90" s="241"/>
      <c r="H90" s="207"/>
      <c r="I90" s="303"/>
      <c r="J90" s="208"/>
      <c r="K90" s="58" t="s">
        <v>82</v>
      </c>
      <c r="L90" s="143">
        <v>0</v>
      </c>
      <c r="M90" s="143">
        <v>0</v>
      </c>
      <c r="N90" s="144">
        <v>0</v>
      </c>
    </row>
    <row r="91" spans="1:19" s="4" customFormat="1" ht="30" customHeight="1" thickBot="1" x14ac:dyDescent="0.4">
      <c r="A91" s="236"/>
      <c r="B91" s="276"/>
      <c r="C91" s="276"/>
      <c r="D91" s="277"/>
      <c r="E91" s="296"/>
      <c r="F91" s="299"/>
      <c r="G91" s="241"/>
      <c r="H91" s="209"/>
      <c r="I91" s="304"/>
      <c r="J91" s="248"/>
      <c r="K91" s="13" t="str">
        <f>$K$29</f>
        <v>Iš viso:</v>
      </c>
      <c r="L91" s="138">
        <f>SUM(L89)</f>
        <v>43</v>
      </c>
      <c r="M91" s="138">
        <f>SUM(M89)</f>
        <v>43</v>
      </c>
      <c r="N91" s="139">
        <f>SUM(N89)</f>
        <v>43</v>
      </c>
    </row>
    <row r="92" spans="1:19" s="4" customFormat="1" ht="30" customHeight="1" thickBot="1" x14ac:dyDescent="0.4">
      <c r="A92" s="236"/>
      <c r="B92" s="276"/>
      <c r="C92" s="276"/>
      <c r="D92" s="277"/>
      <c r="E92" s="296"/>
      <c r="F92" s="299"/>
      <c r="G92" s="241"/>
      <c r="H92" s="256" t="s">
        <v>27</v>
      </c>
      <c r="I92" s="281" t="s">
        <v>48</v>
      </c>
      <c r="J92" s="247" t="s">
        <v>32</v>
      </c>
      <c r="K92" s="11" t="s">
        <v>8</v>
      </c>
      <c r="L92" s="124">
        <v>0</v>
      </c>
      <c r="M92" s="124">
        <v>0</v>
      </c>
      <c r="N92" s="125">
        <v>0</v>
      </c>
    </row>
    <row r="93" spans="1:19" s="4" customFormat="1" ht="30" customHeight="1" thickBot="1" x14ac:dyDescent="0.4">
      <c r="A93" s="236"/>
      <c r="B93" s="276"/>
      <c r="C93" s="276"/>
      <c r="D93" s="277"/>
      <c r="E93" s="296"/>
      <c r="F93" s="299"/>
      <c r="G93" s="241"/>
      <c r="H93" s="205"/>
      <c r="I93" s="282"/>
      <c r="J93" s="208"/>
      <c r="K93" s="13" t="str">
        <f>$K$29</f>
        <v>Iš viso:</v>
      </c>
      <c r="L93" s="138">
        <f>SUM(L92)</f>
        <v>0</v>
      </c>
      <c r="M93" s="138">
        <f>SUM(M92)</f>
        <v>0</v>
      </c>
      <c r="N93" s="139">
        <f>SUM(N92)</f>
        <v>0</v>
      </c>
      <c r="O93" s="3"/>
      <c r="P93" s="3"/>
      <c r="Q93" s="3"/>
      <c r="R93" s="3"/>
      <c r="S93" s="3"/>
    </row>
    <row r="94" spans="1:19" s="4" customFormat="1" ht="30" customHeight="1" thickBot="1" x14ac:dyDescent="0.4">
      <c r="A94" s="236"/>
      <c r="B94" s="276"/>
      <c r="C94" s="276"/>
      <c r="D94" s="277"/>
      <c r="E94" s="296"/>
      <c r="F94" s="299"/>
      <c r="G94" s="242"/>
      <c r="H94" s="297" t="s">
        <v>9</v>
      </c>
      <c r="I94" s="245"/>
      <c r="J94" s="245"/>
      <c r="K94" s="298"/>
      <c r="L94" s="142">
        <f>SUM(L91+L93)</f>
        <v>43</v>
      </c>
      <c r="M94" s="120">
        <f>M91+M93</f>
        <v>43</v>
      </c>
      <c r="N94" s="121">
        <f>N91+N93</f>
        <v>43</v>
      </c>
      <c r="O94" s="3"/>
      <c r="P94" s="3"/>
      <c r="Q94" s="3"/>
      <c r="R94" s="3"/>
      <c r="S94" s="3"/>
    </row>
    <row r="95" spans="1:19" s="4" customFormat="1" ht="30" customHeight="1" thickBot="1" x14ac:dyDescent="0.4">
      <c r="A95" s="30">
        <v>2</v>
      </c>
      <c r="B95" s="31">
        <v>3</v>
      </c>
      <c r="C95" s="29">
        <v>2</v>
      </c>
      <c r="D95" s="32">
        <v>1</v>
      </c>
      <c r="E95" s="283" t="s">
        <v>61</v>
      </c>
      <c r="F95" s="284"/>
      <c r="G95" s="284"/>
      <c r="H95" s="284"/>
      <c r="I95" s="284"/>
      <c r="J95" s="284"/>
      <c r="K95" s="284"/>
      <c r="L95" s="145">
        <f>SUM(L94+L88+L84+L75+L64+L39)</f>
        <v>4362.5</v>
      </c>
      <c r="M95" s="146">
        <f>M39+M64+M75+M84+M88+M94</f>
        <v>4050.6999999999994</v>
      </c>
      <c r="N95" s="147">
        <f>N39+N64+N75+N84+N88+N94</f>
        <v>4114.7</v>
      </c>
    </row>
    <row r="96" spans="1:19" s="3" customFormat="1" ht="30" customHeight="1" thickBot="1" x14ac:dyDescent="0.4">
      <c r="A96" s="33">
        <v>2</v>
      </c>
      <c r="B96" s="34">
        <v>3</v>
      </c>
      <c r="C96" s="22">
        <v>2</v>
      </c>
      <c r="D96" s="295" t="s">
        <v>63</v>
      </c>
      <c r="E96" s="295"/>
      <c r="F96" s="295"/>
      <c r="G96" s="295"/>
      <c r="H96" s="295"/>
      <c r="I96" s="295"/>
      <c r="J96" s="295"/>
      <c r="K96" s="295"/>
      <c r="L96" s="148">
        <f t="shared" ref="L96:N97" si="1">L95</f>
        <v>4362.5</v>
      </c>
      <c r="M96" s="149">
        <f t="shared" si="1"/>
        <v>4050.6999999999994</v>
      </c>
      <c r="N96" s="150">
        <f t="shared" si="1"/>
        <v>4114.7</v>
      </c>
      <c r="O96" s="4"/>
      <c r="P96" s="4"/>
      <c r="Q96" s="4"/>
      <c r="R96" s="4"/>
      <c r="S96" s="4"/>
    </row>
    <row r="97" spans="1:19" s="3" customFormat="1" ht="30" customHeight="1" thickBot="1" x14ac:dyDescent="0.4">
      <c r="A97" s="33">
        <v>2</v>
      </c>
      <c r="B97" s="47"/>
      <c r="C97" s="200" t="s">
        <v>62</v>
      </c>
      <c r="D97" s="200"/>
      <c r="E97" s="200"/>
      <c r="F97" s="200"/>
      <c r="G97" s="200"/>
      <c r="H97" s="200"/>
      <c r="I97" s="200"/>
      <c r="J97" s="200"/>
      <c r="K97" s="201"/>
      <c r="L97" s="151">
        <f t="shared" si="1"/>
        <v>4362.5</v>
      </c>
      <c r="M97" s="152">
        <f t="shared" si="1"/>
        <v>4050.6999999999994</v>
      </c>
      <c r="N97" s="153">
        <f t="shared" si="1"/>
        <v>4114.7</v>
      </c>
      <c r="O97" s="4"/>
      <c r="P97" s="4"/>
      <c r="Q97" s="4"/>
      <c r="R97" s="4"/>
      <c r="S97" s="4"/>
    </row>
    <row r="98" spans="1:19" s="4" customFormat="1" ht="30" customHeight="1" x14ac:dyDescent="0.35">
      <c r="A98" s="33">
        <v>2</v>
      </c>
      <c r="B98" s="35">
        <v>2</v>
      </c>
      <c r="C98" s="35"/>
      <c r="D98" s="35"/>
      <c r="E98" s="35"/>
      <c r="F98" s="285"/>
      <c r="G98" s="285"/>
      <c r="H98" s="285"/>
      <c r="I98" s="285"/>
      <c r="J98" s="285"/>
      <c r="K98" s="285"/>
      <c r="L98" s="286"/>
      <c r="M98" s="286"/>
      <c r="N98" s="287"/>
    </row>
    <row r="99" spans="1:19" s="4" customFormat="1" ht="30" customHeight="1" x14ac:dyDescent="0.35">
      <c r="A99" s="36">
        <v>2</v>
      </c>
      <c r="B99" s="37">
        <v>2</v>
      </c>
      <c r="C99" s="38">
        <v>2</v>
      </c>
      <c r="D99" s="38"/>
      <c r="E99" s="38"/>
      <c r="F99" s="288"/>
      <c r="G99" s="288"/>
      <c r="H99" s="288"/>
      <c r="I99" s="288"/>
      <c r="J99" s="288"/>
      <c r="K99" s="288"/>
      <c r="L99" s="288"/>
      <c r="M99" s="288"/>
      <c r="N99" s="289"/>
    </row>
    <row r="100" spans="1:19" s="4" customFormat="1" ht="30" customHeight="1" x14ac:dyDescent="0.35">
      <c r="A100" s="33">
        <v>2</v>
      </c>
      <c r="B100" s="39">
        <v>2</v>
      </c>
      <c r="C100" s="39">
        <v>2</v>
      </c>
      <c r="D100" s="40">
        <v>3</v>
      </c>
      <c r="E100" s="40"/>
      <c r="F100" s="290"/>
      <c r="G100" s="290"/>
      <c r="H100" s="290"/>
      <c r="I100" s="290"/>
      <c r="J100" s="290"/>
      <c r="K100" s="290"/>
      <c r="L100" s="290"/>
      <c r="M100" s="290"/>
      <c r="N100" s="291"/>
    </row>
    <row r="101" spans="1:19" s="4" customFormat="1" ht="30" customHeight="1" x14ac:dyDescent="0.35">
      <c r="A101" s="236">
        <v>2</v>
      </c>
      <c r="B101" s="276">
        <v>2</v>
      </c>
      <c r="C101" s="276">
        <v>2</v>
      </c>
      <c r="D101" s="277">
        <v>3</v>
      </c>
      <c r="E101" s="296">
        <v>1</v>
      </c>
      <c r="F101" s="292"/>
      <c r="G101" s="266" t="s">
        <v>145</v>
      </c>
      <c r="H101" s="210" t="s">
        <v>49</v>
      </c>
      <c r="I101" s="210" t="s">
        <v>52</v>
      </c>
      <c r="J101" s="210" t="s">
        <v>32</v>
      </c>
      <c r="K101" s="266" t="s">
        <v>8</v>
      </c>
      <c r="L101" s="327">
        <v>2</v>
      </c>
      <c r="M101" s="327">
        <v>2</v>
      </c>
      <c r="N101" s="325">
        <v>2</v>
      </c>
      <c r="P101" s="46"/>
    </row>
    <row r="102" spans="1:19" s="4" customFormat="1" ht="12" customHeight="1" x14ac:dyDescent="0.35">
      <c r="A102" s="236"/>
      <c r="B102" s="276"/>
      <c r="C102" s="276"/>
      <c r="D102" s="277"/>
      <c r="E102" s="296"/>
      <c r="F102" s="293"/>
      <c r="G102" s="267"/>
      <c r="H102" s="210"/>
      <c r="I102" s="210"/>
      <c r="J102" s="210"/>
      <c r="K102" s="279"/>
      <c r="L102" s="328"/>
      <c r="M102" s="329"/>
      <c r="N102" s="326"/>
    </row>
    <row r="103" spans="1:19" s="4" customFormat="1" ht="30" customHeight="1" x14ac:dyDescent="0.35">
      <c r="A103" s="236"/>
      <c r="B103" s="276"/>
      <c r="C103" s="276"/>
      <c r="D103" s="277"/>
      <c r="E103" s="296"/>
      <c r="F103" s="293"/>
      <c r="G103" s="267"/>
      <c r="H103" s="210"/>
      <c r="I103" s="210"/>
      <c r="J103" s="210"/>
      <c r="K103" s="10" t="s">
        <v>173</v>
      </c>
      <c r="L103" s="154">
        <v>0</v>
      </c>
      <c r="M103" s="155">
        <v>0</v>
      </c>
      <c r="N103" s="156">
        <v>0</v>
      </c>
    </row>
    <row r="104" spans="1:19" s="4" customFormat="1" ht="30" customHeight="1" x14ac:dyDescent="0.35">
      <c r="A104" s="236"/>
      <c r="B104" s="276"/>
      <c r="C104" s="276"/>
      <c r="D104" s="277"/>
      <c r="E104" s="296"/>
      <c r="F104" s="293"/>
      <c r="G104" s="267"/>
      <c r="H104" s="210"/>
      <c r="I104" s="210"/>
      <c r="J104" s="210"/>
      <c r="K104" s="11" t="s">
        <v>210</v>
      </c>
      <c r="L104" s="157">
        <v>300</v>
      </c>
      <c r="M104" s="158">
        <v>100</v>
      </c>
      <c r="N104" s="159">
        <v>50</v>
      </c>
    </row>
    <row r="105" spans="1:19" s="4" customFormat="1" ht="30" customHeight="1" thickBot="1" x14ac:dyDescent="0.4">
      <c r="A105" s="236"/>
      <c r="B105" s="276"/>
      <c r="C105" s="276"/>
      <c r="D105" s="277"/>
      <c r="E105" s="296"/>
      <c r="F105" s="293"/>
      <c r="G105" s="267"/>
      <c r="H105" s="210"/>
      <c r="I105" s="210"/>
      <c r="J105" s="210"/>
      <c r="K105" s="21" t="s">
        <v>10</v>
      </c>
      <c r="L105" s="128">
        <v>0</v>
      </c>
      <c r="M105" s="128">
        <v>0</v>
      </c>
      <c r="N105" s="129">
        <v>0</v>
      </c>
    </row>
    <row r="106" spans="1:19" s="4" customFormat="1" ht="30" customHeight="1" thickBot="1" x14ac:dyDescent="0.4">
      <c r="A106" s="236"/>
      <c r="B106" s="276"/>
      <c r="C106" s="276"/>
      <c r="D106" s="277"/>
      <c r="E106" s="296"/>
      <c r="F106" s="293"/>
      <c r="G106" s="267"/>
      <c r="H106" s="210"/>
      <c r="I106" s="210"/>
      <c r="J106" s="280"/>
      <c r="K106" s="13" t="str">
        <f>$K$91</f>
        <v>Iš viso:</v>
      </c>
      <c r="L106" s="103">
        <f>SUM(L101:L105)</f>
        <v>302</v>
      </c>
      <c r="M106" s="103">
        <f>SUM(M101:M105)</f>
        <v>102</v>
      </c>
      <c r="N106" s="104">
        <f>SUM(N101:N105)</f>
        <v>52</v>
      </c>
      <c r="O106" s="23"/>
      <c r="P106" s="23"/>
      <c r="Q106" s="23"/>
      <c r="R106" s="23"/>
      <c r="S106" s="23"/>
    </row>
    <row r="107" spans="1:19" s="4" customFormat="1" ht="30" customHeight="1" thickBot="1" x14ac:dyDescent="0.4">
      <c r="A107" s="236"/>
      <c r="B107" s="276"/>
      <c r="C107" s="276"/>
      <c r="D107" s="277"/>
      <c r="E107" s="296"/>
      <c r="F107" s="293"/>
      <c r="G107" s="267"/>
      <c r="H107" s="273" t="s">
        <v>181</v>
      </c>
      <c r="I107" s="210" t="s">
        <v>53</v>
      </c>
      <c r="J107" s="210" t="s">
        <v>32</v>
      </c>
      <c r="K107" s="48" t="s">
        <v>8</v>
      </c>
      <c r="L107" s="160">
        <v>20</v>
      </c>
      <c r="M107" s="160">
        <v>20</v>
      </c>
      <c r="N107" s="161">
        <v>20</v>
      </c>
      <c r="O107" s="88"/>
    </row>
    <row r="108" spans="1:19" s="4" customFormat="1" ht="30" hidden="1" customHeight="1" thickBot="1" x14ac:dyDescent="0.4">
      <c r="A108" s="236"/>
      <c r="B108" s="276"/>
      <c r="C108" s="276"/>
      <c r="D108" s="277"/>
      <c r="E108" s="296"/>
      <c r="F108" s="293"/>
      <c r="G108" s="267"/>
      <c r="H108" s="256"/>
      <c r="I108" s="247"/>
      <c r="J108" s="278"/>
      <c r="K108" s="89"/>
      <c r="L108" s="162"/>
      <c r="M108" s="162"/>
      <c r="N108" s="163"/>
    </row>
    <row r="109" spans="1:19" s="4" customFormat="1" ht="30" customHeight="1" thickBot="1" x14ac:dyDescent="0.4">
      <c r="A109" s="236"/>
      <c r="B109" s="276"/>
      <c r="C109" s="276"/>
      <c r="D109" s="277"/>
      <c r="E109" s="296"/>
      <c r="F109" s="293"/>
      <c r="G109" s="267"/>
      <c r="H109" s="256"/>
      <c r="I109" s="247"/>
      <c r="J109" s="278"/>
      <c r="K109" s="13" t="str">
        <f>$K$91</f>
        <v>Iš viso:</v>
      </c>
      <c r="L109" s="103">
        <f>L107+L108</f>
        <v>20</v>
      </c>
      <c r="M109" s="103">
        <f>M107</f>
        <v>20</v>
      </c>
      <c r="N109" s="104">
        <f>N107</f>
        <v>20</v>
      </c>
    </row>
    <row r="110" spans="1:19" s="23" customFormat="1" ht="30" customHeight="1" thickBot="1" x14ac:dyDescent="0.4">
      <c r="A110" s="236"/>
      <c r="B110" s="276"/>
      <c r="C110" s="276"/>
      <c r="D110" s="277"/>
      <c r="E110" s="296"/>
      <c r="F110" s="294"/>
      <c r="G110" s="268"/>
      <c r="H110" s="226" t="s">
        <v>9</v>
      </c>
      <c r="I110" s="226"/>
      <c r="J110" s="226"/>
      <c r="K110" s="227"/>
      <c r="L110" s="164">
        <f>SUM(L106+L109)</f>
        <v>322</v>
      </c>
      <c r="M110" s="164">
        <f>SUM(M106+M109)</f>
        <v>122</v>
      </c>
      <c r="N110" s="165">
        <f>SUM(N106+N109)</f>
        <v>72</v>
      </c>
      <c r="O110" s="4"/>
      <c r="P110" s="4"/>
      <c r="Q110" s="4"/>
      <c r="R110" s="4"/>
      <c r="S110" s="4"/>
    </row>
    <row r="111" spans="1:19" s="4" customFormat="1" ht="30" customHeight="1" x14ac:dyDescent="0.35">
      <c r="A111" s="236">
        <v>2</v>
      </c>
      <c r="B111" s="276">
        <v>2</v>
      </c>
      <c r="C111" s="276">
        <v>2</v>
      </c>
      <c r="D111" s="277">
        <v>3</v>
      </c>
      <c r="E111" s="296">
        <v>2</v>
      </c>
      <c r="F111" s="211"/>
      <c r="G111" s="269" t="s">
        <v>146</v>
      </c>
      <c r="H111" s="272" t="s">
        <v>50</v>
      </c>
      <c r="I111" s="209" t="s">
        <v>54</v>
      </c>
      <c r="J111" s="209" t="s">
        <v>32</v>
      </c>
      <c r="K111" s="10" t="s">
        <v>8</v>
      </c>
      <c r="L111" s="402">
        <v>127.4</v>
      </c>
      <c r="M111" s="130">
        <v>156</v>
      </c>
      <c r="N111" s="131">
        <v>157</v>
      </c>
    </row>
    <row r="112" spans="1:19" s="4" customFormat="1" ht="30" customHeight="1" thickBot="1" x14ac:dyDescent="0.4">
      <c r="A112" s="236"/>
      <c r="B112" s="276"/>
      <c r="C112" s="276"/>
      <c r="D112" s="277"/>
      <c r="E112" s="296"/>
      <c r="F112" s="212"/>
      <c r="G112" s="270"/>
      <c r="H112" s="272"/>
      <c r="I112" s="209"/>
      <c r="J112" s="209"/>
      <c r="K112" s="11" t="s">
        <v>82</v>
      </c>
      <c r="L112" s="157">
        <v>0</v>
      </c>
      <c r="M112" s="124">
        <v>0</v>
      </c>
      <c r="N112" s="125">
        <v>0</v>
      </c>
    </row>
    <row r="113" spans="1:19" s="4" customFormat="1" ht="30" customHeight="1" thickBot="1" x14ac:dyDescent="0.4">
      <c r="A113" s="236"/>
      <c r="B113" s="276"/>
      <c r="C113" s="276"/>
      <c r="D113" s="277"/>
      <c r="E113" s="296"/>
      <c r="F113" s="212"/>
      <c r="G113" s="270"/>
      <c r="H113" s="273"/>
      <c r="I113" s="210"/>
      <c r="J113" s="280"/>
      <c r="K113" s="13" t="str">
        <f>$K$91</f>
        <v>Iš viso:</v>
      </c>
      <c r="L113" s="166">
        <f>SUM(L111:L112)</f>
        <v>127.4</v>
      </c>
      <c r="M113" s="166">
        <f>SUM(M111:M112)</f>
        <v>156</v>
      </c>
      <c r="N113" s="167">
        <f>SUM(N111:N112)</f>
        <v>157</v>
      </c>
      <c r="O113" s="23"/>
      <c r="P113" s="23"/>
      <c r="Q113" s="23"/>
      <c r="R113" s="23"/>
      <c r="S113" s="23"/>
    </row>
    <row r="114" spans="1:19" s="4" customFormat="1" ht="30" customHeight="1" thickBot="1" x14ac:dyDescent="0.4">
      <c r="A114" s="236"/>
      <c r="B114" s="276"/>
      <c r="C114" s="276"/>
      <c r="D114" s="277"/>
      <c r="E114" s="296"/>
      <c r="F114" s="212"/>
      <c r="G114" s="270"/>
      <c r="H114" s="273" t="s">
        <v>51</v>
      </c>
      <c r="I114" s="210" t="s">
        <v>55</v>
      </c>
      <c r="J114" s="210" t="s">
        <v>32</v>
      </c>
      <c r="K114" s="11" t="s">
        <v>8</v>
      </c>
      <c r="L114" s="124">
        <v>1</v>
      </c>
      <c r="M114" s="124">
        <v>1</v>
      </c>
      <c r="N114" s="125">
        <v>1</v>
      </c>
      <c r="O114" s="23"/>
      <c r="P114" s="23"/>
      <c r="Q114" s="23"/>
      <c r="R114" s="23"/>
      <c r="S114" s="23"/>
    </row>
    <row r="115" spans="1:19" s="4" customFormat="1" ht="30" customHeight="1" thickBot="1" x14ac:dyDescent="0.4">
      <c r="A115" s="236"/>
      <c r="B115" s="276"/>
      <c r="C115" s="276"/>
      <c r="D115" s="277"/>
      <c r="E115" s="296"/>
      <c r="F115" s="212"/>
      <c r="G115" s="270"/>
      <c r="H115" s="256"/>
      <c r="I115" s="247"/>
      <c r="J115" s="278"/>
      <c r="K115" s="13" t="str">
        <f>$K$91</f>
        <v>Iš viso:</v>
      </c>
      <c r="L115" s="105">
        <f>L114</f>
        <v>1</v>
      </c>
      <c r="M115" s="105">
        <f>M114</f>
        <v>1</v>
      </c>
      <c r="N115" s="106">
        <f>N114</f>
        <v>1</v>
      </c>
      <c r="O115" s="24"/>
      <c r="P115" s="24"/>
      <c r="Q115" s="24"/>
      <c r="R115" s="24"/>
      <c r="S115" s="24"/>
    </row>
    <row r="116" spans="1:19" s="23" customFormat="1" ht="30" customHeight="1" thickBot="1" x14ac:dyDescent="0.4">
      <c r="A116" s="236"/>
      <c r="B116" s="312"/>
      <c r="C116" s="312"/>
      <c r="D116" s="313"/>
      <c r="E116" s="314"/>
      <c r="F116" s="212"/>
      <c r="G116" s="271"/>
      <c r="H116" s="226" t="s">
        <v>9</v>
      </c>
      <c r="I116" s="226"/>
      <c r="J116" s="226"/>
      <c r="K116" s="227"/>
      <c r="L116" s="142">
        <f>SUM(L113+L115)</f>
        <v>128.4</v>
      </c>
      <c r="M116" s="120">
        <f>SUM(M113+M115)</f>
        <v>157</v>
      </c>
      <c r="N116" s="121">
        <f>SUM(N113+N115)</f>
        <v>158</v>
      </c>
    </row>
    <row r="117" spans="1:19" s="23" customFormat="1" ht="30" customHeight="1" thickBot="1" x14ac:dyDescent="0.4">
      <c r="A117" s="33">
        <v>2</v>
      </c>
      <c r="B117" s="39">
        <v>2</v>
      </c>
      <c r="C117" s="39">
        <v>2</v>
      </c>
      <c r="D117" s="41">
        <v>3</v>
      </c>
      <c r="E117" s="228" t="s">
        <v>61</v>
      </c>
      <c r="F117" s="228"/>
      <c r="G117" s="228"/>
      <c r="H117" s="229"/>
      <c r="I117" s="229"/>
      <c r="J117" s="229"/>
      <c r="K117" s="230"/>
      <c r="L117" s="168">
        <f>SUM(L116+L110)</f>
        <v>450.4</v>
      </c>
      <c r="M117" s="169">
        <f>M110+M116</f>
        <v>279</v>
      </c>
      <c r="N117" s="170">
        <f>N110+N116</f>
        <v>230</v>
      </c>
    </row>
    <row r="118" spans="1:19" s="24" customFormat="1" ht="30" customHeight="1" thickBot="1" x14ac:dyDescent="0.4">
      <c r="A118" s="33">
        <v>2</v>
      </c>
      <c r="B118" s="39">
        <v>2</v>
      </c>
      <c r="C118" s="39">
        <v>2</v>
      </c>
      <c r="D118" s="233" t="s">
        <v>63</v>
      </c>
      <c r="E118" s="233"/>
      <c r="F118" s="233"/>
      <c r="G118" s="233"/>
      <c r="H118" s="233"/>
      <c r="I118" s="233"/>
      <c r="J118" s="233"/>
      <c r="K118" s="234"/>
      <c r="L118" s="171">
        <f t="shared" ref="L118:N119" si="2">L117</f>
        <v>450.4</v>
      </c>
      <c r="M118" s="172">
        <f t="shared" si="2"/>
        <v>279</v>
      </c>
      <c r="N118" s="173">
        <f t="shared" si="2"/>
        <v>230</v>
      </c>
      <c r="O118" s="4"/>
      <c r="P118" s="4"/>
      <c r="Q118" s="4"/>
      <c r="R118" s="4"/>
      <c r="S118" s="4"/>
    </row>
    <row r="119" spans="1:19" s="23" customFormat="1" ht="30" customHeight="1" thickBot="1" x14ac:dyDescent="0.4">
      <c r="A119" s="33">
        <v>2</v>
      </c>
      <c r="B119" s="35">
        <v>2</v>
      </c>
      <c r="C119" s="200" t="s">
        <v>62</v>
      </c>
      <c r="D119" s="200"/>
      <c r="E119" s="200"/>
      <c r="F119" s="200"/>
      <c r="G119" s="200"/>
      <c r="H119" s="200"/>
      <c r="I119" s="200"/>
      <c r="J119" s="200"/>
      <c r="K119" s="201"/>
      <c r="L119" s="174">
        <f t="shared" si="2"/>
        <v>450.4</v>
      </c>
      <c r="M119" s="175">
        <f t="shared" si="2"/>
        <v>279</v>
      </c>
      <c r="N119" s="176">
        <f t="shared" si="2"/>
        <v>230</v>
      </c>
    </row>
    <row r="120" spans="1:19" s="23" customFormat="1" ht="30" customHeight="1" thickBot="1" x14ac:dyDescent="0.4">
      <c r="A120" s="54">
        <v>2</v>
      </c>
      <c r="B120" s="202" t="s">
        <v>64</v>
      </c>
      <c r="C120" s="202"/>
      <c r="D120" s="202"/>
      <c r="E120" s="202"/>
      <c r="F120" s="202"/>
      <c r="G120" s="202"/>
      <c r="H120" s="202"/>
      <c r="I120" s="202"/>
      <c r="J120" s="202"/>
      <c r="K120" s="203"/>
      <c r="L120" s="174">
        <f>L97+L119</f>
        <v>4812.8999999999996</v>
      </c>
      <c r="M120" s="175">
        <f>M97+M119</f>
        <v>4329.6999999999989</v>
      </c>
      <c r="N120" s="176">
        <f>N97+N119</f>
        <v>4344.7</v>
      </c>
      <c r="O120" s="4"/>
      <c r="P120" s="4"/>
    </row>
    <row r="121" spans="1:19" s="4" customFormat="1" ht="18" x14ac:dyDescent="0.35">
      <c r="A121" s="25"/>
      <c r="B121" s="3"/>
      <c r="L121" s="100"/>
      <c r="M121" s="100"/>
      <c r="N121" s="100"/>
    </row>
    <row r="122" spans="1:19" s="23" customFormat="1" ht="18.600000000000001" thickBot="1" x14ac:dyDescent="0.4">
      <c r="A122" s="231" t="s">
        <v>11</v>
      </c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4"/>
      <c r="P122" s="4"/>
      <c r="Q122" s="4"/>
      <c r="R122" s="4"/>
      <c r="S122" s="4"/>
    </row>
    <row r="123" spans="1:19" s="4" customFormat="1" ht="21" thickBot="1" x14ac:dyDescent="0.4">
      <c r="A123"/>
      <c r="B123"/>
      <c r="C123"/>
      <c r="D123"/>
      <c r="E123" s="221" t="s">
        <v>12</v>
      </c>
      <c r="F123" s="222"/>
      <c r="G123" s="222"/>
      <c r="H123" s="222"/>
      <c r="I123" s="222"/>
      <c r="J123" s="222"/>
      <c r="K123" s="42"/>
      <c r="L123" s="177" t="s">
        <v>65</v>
      </c>
      <c r="M123" s="177" t="s">
        <v>66</v>
      </c>
      <c r="N123" s="178" t="s">
        <v>196</v>
      </c>
    </row>
    <row r="124" spans="1:19" s="4" customFormat="1" ht="21" thickBot="1" x14ac:dyDescent="0.4">
      <c r="A124"/>
      <c r="B124"/>
      <c r="C124"/>
      <c r="D124"/>
      <c r="E124" s="223" t="s">
        <v>67</v>
      </c>
      <c r="F124" s="224"/>
      <c r="G124" s="224"/>
      <c r="H124" s="224"/>
      <c r="I124" s="224"/>
      <c r="J124" s="224"/>
      <c r="K124" s="225"/>
      <c r="L124" s="179"/>
      <c r="M124" s="179"/>
      <c r="N124" s="179"/>
    </row>
    <row r="125" spans="1:19" s="4" customFormat="1" ht="21" thickBot="1" x14ac:dyDescent="0.4">
      <c r="A125"/>
      <c r="B125"/>
      <c r="C125"/>
      <c r="D125"/>
      <c r="E125" s="213" t="s">
        <v>68</v>
      </c>
      <c r="F125" s="214"/>
      <c r="G125" s="214"/>
      <c r="H125" s="214"/>
      <c r="I125" s="214"/>
      <c r="J125" s="214"/>
      <c r="K125" s="214"/>
      <c r="L125" s="180">
        <f>L126+L133+L134</f>
        <v>4812.9000000000005</v>
      </c>
      <c r="M125" s="180">
        <f>M126+M133+M134</f>
        <v>4329.7</v>
      </c>
      <c r="N125" s="180">
        <f>N126+N133+N134</f>
        <v>4344.7000000000007</v>
      </c>
    </row>
    <row r="126" spans="1:19" s="4" customFormat="1" ht="21" thickBot="1" x14ac:dyDescent="0.4">
      <c r="A126"/>
      <c r="B126"/>
      <c r="C126"/>
      <c r="D126"/>
      <c r="E126" s="215" t="s">
        <v>69</v>
      </c>
      <c r="F126" s="216"/>
      <c r="G126" s="216"/>
      <c r="H126" s="216"/>
      <c r="I126" s="216"/>
      <c r="J126" s="216"/>
      <c r="K126" s="217"/>
      <c r="L126" s="181">
        <f>SUM(L127:L132)</f>
        <v>4391.4000000000005</v>
      </c>
      <c r="M126" s="181">
        <f>SUM(M127:M132)</f>
        <v>4229.7</v>
      </c>
      <c r="N126" s="181">
        <f>SUM(N127:N132)</f>
        <v>4294.7000000000007</v>
      </c>
    </row>
    <row r="127" spans="1:19" s="4" customFormat="1" ht="21" x14ac:dyDescent="0.35">
      <c r="A127"/>
      <c r="B127"/>
      <c r="C127"/>
      <c r="D127"/>
      <c r="E127" s="196" t="s">
        <v>153</v>
      </c>
      <c r="F127" s="197"/>
      <c r="G127" s="197"/>
      <c r="H127" s="197"/>
      <c r="I127" s="197"/>
      <c r="J127" s="197"/>
      <c r="K127" s="235"/>
      <c r="L127" s="182"/>
      <c r="M127" s="182"/>
      <c r="N127" s="182"/>
    </row>
    <row r="128" spans="1:19" s="4" customFormat="1" ht="21" x14ac:dyDescent="0.35">
      <c r="A128"/>
      <c r="B128"/>
      <c r="C128"/>
      <c r="D128"/>
      <c r="E128" s="218" t="s">
        <v>70</v>
      </c>
      <c r="F128" s="219"/>
      <c r="G128" s="219"/>
      <c r="H128" s="219"/>
      <c r="I128" s="219"/>
      <c r="J128" s="219"/>
      <c r="K128" s="220"/>
      <c r="L128" s="182">
        <f xml:space="preserve"> SUMIF(K10:K115,"VSP",L10:L115)</f>
        <v>0</v>
      </c>
      <c r="M128" s="182">
        <f xml:space="preserve"> SUMIF(K10:K115,"VSP",M10:M115)</f>
        <v>0</v>
      </c>
      <c r="N128" s="182">
        <f xml:space="preserve"> SUMIF(K10:K115,"VSP",N10:N115)</f>
        <v>0</v>
      </c>
    </row>
    <row r="129" spans="1:19" s="4" customFormat="1" ht="21" x14ac:dyDescent="0.35">
      <c r="A129"/>
      <c r="B129"/>
      <c r="C129"/>
      <c r="D129"/>
      <c r="E129" s="218" t="s">
        <v>151</v>
      </c>
      <c r="F129" s="219"/>
      <c r="G129" s="219"/>
      <c r="H129" s="219"/>
      <c r="I129" s="219"/>
      <c r="J129" s="219"/>
      <c r="K129" s="220"/>
      <c r="L129" s="182">
        <f xml:space="preserve"> SUMIF(K5:K115,"SBB",L5:L115)</f>
        <v>2683.7000000000003</v>
      </c>
      <c r="M129" s="182">
        <f>SUM(M13+M17+M20+M23+M30+M37+M40+M42+M47+M50+M57+M65+M71+M76+M80+M85+M89+M92+M101+M107+M111+M114)</f>
        <v>2894</v>
      </c>
      <c r="N129" s="182">
        <f>SUM(N13+N17+N20+N23+N30+N37+N40+N42+N47+N50+N57+N65+N71+N76+N80+N85+N89+N92+N101+N107+N111+N114)</f>
        <v>2941.3</v>
      </c>
    </row>
    <row r="130" spans="1:19" s="4" customFormat="1" ht="21" x14ac:dyDescent="0.35">
      <c r="A130"/>
      <c r="B130"/>
      <c r="C130"/>
      <c r="D130"/>
      <c r="E130" s="218" t="s">
        <v>71</v>
      </c>
      <c r="F130" s="219"/>
      <c r="G130" s="219"/>
      <c r="H130" s="219"/>
      <c r="I130" s="219"/>
      <c r="J130" s="219"/>
      <c r="K130" s="220"/>
      <c r="L130" s="182">
        <f xml:space="preserve"> SUMIF(K6:K115,"VB",L6:L115)</f>
        <v>1302.7</v>
      </c>
      <c r="M130" s="182">
        <f xml:space="preserve"> SUMIF(K6:K115,"VB",M6:M115)</f>
        <v>986.80000000000007</v>
      </c>
      <c r="N130" s="182">
        <f xml:space="preserve"> SUMIF(K6:K115,"VB",N6:N115)</f>
        <v>988.90000000000009</v>
      </c>
      <c r="O130"/>
      <c r="P130"/>
      <c r="Q130"/>
      <c r="R130"/>
      <c r="S130"/>
    </row>
    <row r="131" spans="1:19" s="4" customFormat="1" ht="21" x14ac:dyDescent="0.35">
      <c r="A131"/>
      <c r="B131"/>
      <c r="C131"/>
      <c r="D131"/>
      <c r="E131" s="218" t="s">
        <v>72</v>
      </c>
      <c r="F131" s="219"/>
      <c r="G131" s="219"/>
      <c r="H131" s="219"/>
      <c r="I131" s="219"/>
      <c r="J131" s="219"/>
      <c r="K131" s="220"/>
      <c r="L131" s="182">
        <f xml:space="preserve"> SUMIF(K10:K115,"SPP",L10:L115)</f>
        <v>405</v>
      </c>
      <c r="M131" s="182">
        <f xml:space="preserve"> SUMIF(K10:K115,"SPP",M10:M115)</f>
        <v>348.9</v>
      </c>
      <c r="N131" s="182">
        <f xml:space="preserve"> SUMIF(K10:K115,"SPP",N10:N115)</f>
        <v>364.5</v>
      </c>
      <c r="O131"/>
      <c r="P131"/>
      <c r="Q131"/>
      <c r="R131"/>
      <c r="S131"/>
    </row>
    <row r="132" spans="1:19" s="4" customFormat="1" ht="21" x14ac:dyDescent="0.35">
      <c r="A132"/>
      <c r="B132"/>
      <c r="C132"/>
      <c r="D132"/>
      <c r="E132" s="218" t="s">
        <v>73</v>
      </c>
      <c r="F132" s="219"/>
      <c r="G132" s="219"/>
      <c r="H132" s="219"/>
      <c r="I132" s="219"/>
      <c r="J132" s="219"/>
      <c r="K132" s="220"/>
      <c r="L132" s="182">
        <f xml:space="preserve"> SUMIF(K10:K115,"ESF",L10:L115)</f>
        <v>0</v>
      </c>
      <c r="M132" s="182">
        <f xml:space="preserve"> SUMIF(K10:K115,"ESF",M10:M115)</f>
        <v>0</v>
      </c>
      <c r="N132" s="182">
        <f xml:space="preserve"> SUMIF(K10:K115,"ESF",N10:N115)</f>
        <v>0</v>
      </c>
      <c r="O132"/>
      <c r="P132"/>
      <c r="Q132"/>
      <c r="R132"/>
      <c r="S132"/>
    </row>
    <row r="133" spans="1:19" ht="21" x14ac:dyDescent="0.3">
      <c r="B133"/>
      <c r="E133" s="257" t="s">
        <v>74</v>
      </c>
      <c r="F133" s="258"/>
      <c r="G133" s="258"/>
      <c r="H133" s="258"/>
      <c r="I133" s="258"/>
      <c r="J133" s="258"/>
      <c r="K133" s="259"/>
      <c r="L133" s="183">
        <f xml:space="preserve"> SUMIF(K10:K115,"SL",L10:L115)</f>
        <v>0</v>
      </c>
      <c r="M133" s="183">
        <f xml:space="preserve"> SUMIF(L10:L115,"SL",M10:M115)</f>
        <v>0</v>
      </c>
      <c r="N133" s="183">
        <f xml:space="preserve"> SUMIF(M10:M115,"SL",N10:N115)</f>
        <v>0</v>
      </c>
    </row>
    <row r="134" spans="1:19" ht="21.6" thickBot="1" x14ac:dyDescent="0.35">
      <c r="E134" s="260" t="s">
        <v>75</v>
      </c>
      <c r="F134" s="261"/>
      <c r="G134" s="261"/>
      <c r="H134" s="261"/>
      <c r="I134" s="261"/>
      <c r="J134" s="261"/>
      <c r="K134" s="262"/>
      <c r="L134" s="183">
        <f xml:space="preserve"> SUMIF(K10:K115,"SVA",L10:L115)</f>
        <v>421.5</v>
      </c>
      <c r="M134" s="183">
        <f xml:space="preserve"> SUMIF(K10:K115,"SVA",M10:M115)</f>
        <v>100</v>
      </c>
      <c r="N134" s="183">
        <f xml:space="preserve"> SUMIF(K10:K115,"SVA",N10:N115)</f>
        <v>50</v>
      </c>
    </row>
    <row r="135" spans="1:19" ht="21" thickBot="1" x14ac:dyDescent="0.35">
      <c r="E135" s="213" t="s">
        <v>76</v>
      </c>
      <c r="F135" s="214"/>
      <c r="G135" s="214"/>
      <c r="H135" s="214"/>
      <c r="I135" s="214"/>
      <c r="J135" s="214"/>
      <c r="K135" s="274"/>
      <c r="L135" s="180">
        <f>L136</f>
        <v>0</v>
      </c>
      <c r="M135" s="180">
        <f>M136</f>
        <v>0</v>
      </c>
      <c r="N135" s="180">
        <f>N136</f>
        <v>0</v>
      </c>
    </row>
    <row r="136" spans="1:19" ht="21.6" thickBot="1" x14ac:dyDescent="0.35">
      <c r="E136" s="263" t="s">
        <v>77</v>
      </c>
      <c r="F136" s="264"/>
      <c r="G136" s="264"/>
      <c r="H136" s="264"/>
      <c r="I136" s="264"/>
      <c r="J136" s="264"/>
      <c r="K136" s="265"/>
      <c r="L136" s="184">
        <f xml:space="preserve"> SUMIF(K10:K115, "KTF",L10:L115)</f>
        <v>0</v>
      </c>
      <c r="M136" s="184">
        <f xml:space="preserve"> SUMIF(K10:K115, "KTF",M10:M115)</f>
        <v>0</v>
      </c>
      <c r="N136" s="184">
        <f xml:space="preserve"> SUMIF(K10:K115, "KTF",N10:N115)</f>
        <v>0</v>
      </c>
    </row>
    <row r="137" spans="1:19" ht="21" thickBot="1" x14ac:dyDescent="0.35">
      <c r="E137" s="193" t="s">
        <v>78</v>
      </c>
      <c r="F137" s="194"/>
      <c r="G137" s="194"/>
      <c r="H137" s="194"/>
      <c r="I137" s="194"/>
      <c r="J137" s="194"/>
      <c r="K137" s="195"/>
      <c r="L137" s="185">
        <f>L135+L125</f>
        <v>4812.9000000000005</v>
      </c>
      <c r="M137" s="185">
        <f>M135+M125</f>
        <v>4329.7</v>
      </c>
      <c r="N137" s="185">
        <f>N135+N125</f>
        <v>4344.7000000000007</v>
      </c>
    </row>
    <row r="138" spans="1:19" ht="21" x14ac:dyDescent="0.3">
      <c r="E138" s="196" t="s">
        <v>79</v>
      </c>
      <c r="F138" s="197"/>
      <c r="G138" s="197"/>
      <c r="H138" s="197"/>
      <c r="I138" s="197"/>
      <c r="J138" s="197"/>
      <c r="K138" s="197"/>
      <c r="L138" s="186">
        <v>0</v>
      </c>
      <c r="M138" s="187">
        <v>0</v>
      </c>
      <c r="N138" s="187">
        <v>0</v>
      </c>
    </row>
    <row r="139" spans="1:19" ht="21.6" thickBot="1" x14ac:dyDescent="0.35">
      <c r="E139" s="198" t="s">
        <v>80</v>
      </c>
      <c r="F139" s="199"/>
      <c r="G139" s="199"/>
      <c r="H139" s="199"/>
      <c r="I139" s="199"/>
      <c r="J139" s="199"/>
      <c r="K139" s="199"/>
      <c r="L139" s="188">
        <f>L137-4590.1</f>
        <v>222.80000000000018</v>
      </c>
      <c r="M139" s="189">
        <f>M137-L137</f>
        <v>-483.20000000000073</v>
      </c>
      <c r="N139" s="189">
        <f>N137-M137</f>
        <v>15.000000000000909</v>
      </c>
    </row>
    <row r="140" spans="1:19" ht="21" thickBot="1" x14ac:dyDescent="0.35">
      <c r="E140" s="237" t="s">
        <v>81</v>
      </c>
      <c r="F140" s="238"/>
      <c r="G140" s="238"/>
      <c r="H140" s="238"/>
      <c r="I140" s="238"/>
      <c r="J140" s="238"/>
      <c r="K140" s="239"/>
      <c r="L140" s="190">
        <f>L137</f>
        <v>4812.9000000000005</v>
      </c>
      <c r="M140" s="190">
        <f>M137</f>
        <v>4329.7</v>
      </c>
      <c r="N140" s="190">
        <f>N137</f>
        <v>4344.7000000000007</v>
      </c>
    </row>
    <row r="142" spans="1:19" x14ac:dyDescent="0.3">
      <c r="L142" s="191"/>
    </row>
  </sheetData>
  <mergeCells count="206">
    <mergeCell ref="C2:K2"/>
    <mergeCell ref="H7:H9"/>
    <mergeCell ref="I7:I9"/>
    <mergeCell ref="J7:J9"/>
    <mergeCell ref="K7:K9"/>
    <mergeCell ref="E7:E9"/>
    <mergeCell ref="F7:F9"/>
    <mergeCell ref="A4:N4"/>
    <mergeCell ref="A5:N5"/>
    <mergeCell ref="A6:N6"/>
    <mergeCell ref="G7:G9"/>
    <mergeCell ref="C7:C9"/>
    <mergeCell ref="L2:N2"/>
    <mergeCell ref="L13:L14"/>
    <mergeCell ref="A13:A39"/>
    <mergeCell ref="B13:B39"/>
    <mergeCell ref="C13:C39"/>
    <mergeCell ref="H30:H35"/>
    <mergeCell ref="D7:D9"/>
    <mergeCell ref="H13:H16"/>
    <mergeCell ref="I13:I16"/>
    <mergeCell ref="J13:J16"/>
    <mergeCell ref="H17:H19"/>
    <mergeCell ref="F10:N10"/>
    <mergeCell ref="M13:M14"/>
    <mergeCell ref="N13:N14"/>
    <mergeCell ref="A7:A9"/>
    <mergeCell ref="B7:B9"/>
    <mergeCell ref="L7:L9"/>
    <mergeCell ref="I30:I35"/>
    <mergeCell ref="H23:H29"/>
    <mergeCell ref="J30:J35"/>
    <mergeCell ref="F11:N11"/>
    <mergeCell ref="N7:N9"/>
    <mergeCell ref="M7:M9"/>
    <mergeCell ref="F12:N12"/>
    <mergeCell ref="D13:D39"/>
    <mergeCell ref="N101:N102"/>
    <mergeCell ref="J111:J113"/>
    <mergeCell ref="H114:H115"/>
    <mergeCell ref="I114:I115"/>
    <mergeCell ref="J114:J115"/>
    <mergeCell ref="L101:L102"/>
    <mergeCell ref="M101:M102"/>
    <mergeCell ref="D101:D110"/>
    <mergeCell ref="E101:E110"/>
    <mergeCell ref="A111:A116"/>
    <mergeCell ref="B111:B116"/>
    <mergeCell ref="C111:C116"/>
    <mergeCell ref="D111:D116"/>
    <mergeCell ref="E111:E116"/>
    <mergeCell ref="A101:A110"/>
    <mergeCell ref="E13:E39"/>
    <mergeCell ref="H57:H59"/>
    <mergeCell ref="J60:J63"/>
    <mergeCell ref="H40:H41"/>
    <mergeCell ref="H65:H66"/>
    <mergeCell ref="I65:I66"/>
    <mergeCell ref="H76:H77"/>
    <mergeCell ref="F13:F39"/>
    <mergeCell ref="I36:I38"/>
    <mergeCell ref="J36:J38"/>
    <mergeCell ref="H39:K39"/>
    <mergeCell ref="G76:G84"/>
    <mergeCell ref="E76:E84"/>
    <mergeCell ref="K13:K14"/>
    <mergeCell ref="I17:I19"/>
    <mergeCell ref="J17:J19"/>
    <mergeCell ref="G65:G75"/>
    <mergeCell ref="J65:J66"/>
    <mergeCell ref="I73:I74"/>
    <mergeCell ref="H75:K75"/>
    <mergeCell ref="J73:J74"/>
    <mergeCell ref="J70:J72"/>
    <mergeCell ref="H20:H22"/>
    <mergeCell ref="I20:I22"/>
    <mergeCell ref="H64:K64"/>
    <mergeCell ref="J20:J22"/>
    <mergeCell ref="I23:I29"/>
    <mergeCell ref="J23:J29"/>
    <mergeCell ref="I67:I69"/>
    <mergeCell ref="H67:H69"/>
    <mergeCell ref="A40:A64"/>
    <mergeCell ref="B40:B64"/>
    <mergeCell ref="C40:C64"/>
    <mergeCell ref="D40:D64"/>
    <mergeCell ref="E40:E64"/>
    <mergeCell ref="F40:F64"/>
    <mergeCell ref="H42:H46"/>
    <mergeCell ref="I55:I56"/>
    <mergeCell ref="J55:J56"/>
    <mergeCell ref="I42:I46"/>
    <mergeCell ref="H55:H56"/>
    <mergeCell ref="I57:I59"/>
    <mergeCell ref="J57:J59"/>
    <mergeCell ref="H60:H63"/>
    <mergeCell ref="I60:I63"/>
    <mergeCell ref="H50:H54"/>
    <mergeCell ref="I40:I41"/>
    <mergeCell ref="J40:J41"/>
    <mergeCell ref="A76:A84"/>
    <mergeCell ref="F76:F84"/>
    <mergeCell ref="A85:A88"/>
    <mergeCell ref="B85:B88"/>
    <mergeCell ref="D85:D88"/>
    <mergeCell ref="J89:J91"/>
    <mergeCell ref="B65:B75"/>
    <mergeCell ref="C65:C75"/>
    <mergeCell ref="D65:D75"/>
    <mergeCell ref="E65:E75"/>
    <mergeCell ref="F65:F75"/>
    <mergeCell ref="E85:E88"/>
    <mergeCell ref="F85:F88"/>
    <mergeCell ref="G85:G88"/>
    <mergeCell ref="H89:H91"/>
    <mergeCell ref="I89:I91"/>
    <mergeCell ref="H88:K88"/>
    <mergeCell ref="G89:G94"/>
    <mergeCell ref="B89:B94"/>
    <mergeCell ref="H78:H79"/>
    <mergeCell ref="J76:J77"/>
    <mergeCell ref="I76:I77"/>
    <mergeCell ref="C89:C94"/>
    <mergeCell ref="D89:D94"/>
    <mergeCell ref="E89:E94"/>
    <mergeCell ref="H94:K94"/>
    <mergeCell ref="J92:J93"/>
    <mergeCell ref="F89:F94"/>
    <mergeCell ref="H80:H81"/>
    <mergeCell ref="I80:I81"/>
    <mergeCell ref="J80:J81"/>
    <mergeCell ref="H82:H83"/>
    <mergeCell ref="I82:I83"/>
    <mergeCell ref="H92:H93"/>
    <mergeCell ref="A65:A75"/>
    <mergeCell ref="B76:B84"/>
    <mergeCell ref="C76:C84"/>
    <mergeCell ref="D76:D84"/>
    <mergeCell ref="H107:H109"/>
    <mergeCell ref="I107:I109"/>
    <mergeCell ref="J107:J109"/>
    <mergeCell ref="H110:K110"/>
    <mergeCell ref="C97:K97"/>
    <mergeCell ref="K101:K102"/>
    <mergeCell ref="H101:H106"/>
    <mergeCell ref="I101:I106"/>
    <mergeCell ref="J101:J106"/>
    <mergeCell ref="I92:I93"/>
    <mergeCell ref="E95:K95"/>
    <mergeCell ref="C85:C88"/>
    <mergeCell ref="B101:B110"/>
    <mergeCell ref="C101:C110"/>
    <mergeCell ref="J82:J83"/>
    <mergeCell ref="F98:N98"/>
    <mergeCell ref="F99:N99"/>
    <mergeCell ref="F100:N100"/>
    <mergeCell ref="F101:F110"/>
    <mergeCell ref="D96:K96"/>
    <mergeCell ref="E140:K140"/>
    <mergeCell ref="G40:G64"/>
    <mergeCell ref="G13:G39"/>
    <mergeCell ref="H84:K84"/>
    <mergeCell ref="I78:I79"/>
    <mergeCell ref="J78:J79"/>
    <mergeCell ref="I50:I54"/>
    <mergeCell ref="J42:J46"/>
    <mergeCell ref="H70:H72"/>
    <mergeCell ref="I70:I72"/>
    <mergeCell ref="J50:J54"/>
    <mergeCell ref="I47:I49"/>
    <mergeCell ref="H47:H49"/>
    <mergeCell ref="J47:J49"/>
    <mergeCell ref="H73:H74"/>
    <mergeCell ref="E132:K132"/>
    <mergeCell ref="E133:K133"/>
    <mergeCell ref="E134:K134"/>
    <mergeCell ref="E136:K136"/>
    <mergeCell ref="G101:G110"/>
    <mergeCell ref="G111:G116"/>
    <mergeCell ref="H111:H113"/>
    <mergeCell ref="E135:K135"/>
    <mergeCell ref="H36:H38"/>
    <mergeCell ref="E137:K137"/>
    <mergeCell ref="E138:K138"/>
    <mergeCell ref="E139:K139"/>
    <mergeCell ref="C119:K119"/>
    <mergeCell ref="B120:K120"/>
    <mergeCell ref="H85:H87"/>
    <mergeCell ref="I85:I87"/>
    <mergeCell ref="J85:J87"/>
    <mergeCell ref="I111:I113"/>
    <mergeCell ref="F111:F116"/>
    <mergeCell ref="E125:K125"/>
    <mergeCell ref="E126:K126"/>
    <mergeCell ref="E128:K128"/>
    <mergeCell ref="E129:K129"/>
    <mergeCell ref="E130:K130"/>
    <mergeCell ref="E131:K131"/>
    <mergeCell ref="E123:J123"/>
    <mergeCell ref="E124:K124"/>
    <mergeCell ref="H116:K116"/>
    <mergeCell ref="E117:K117"/>
    <mergeCell ref="A122:N122"/>
    <mergeCell ref="D118:K118"/>
    <mergeCell ref="E127:K127"/>
    <mergeCell ref="A89:A94"/>
  </mergeCells>
  <phoneticPr fontId="32" type="noConversion"/>
  <pageMargins left="0.7" right="0.7" top="0.75" bottom="0.75" header="0.3" footer="0.3"/>
  <pageSetup paperSize="9" scale="63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75B-E96A-4F92-96EE-081148C68C04}">
  <dimension ref="A1:G86"/>
  <sheetViews>
    <sheetView topLeftCell="A63" zoomScale="110" zoomScaleNormal="110" workbookViewId="0">
      <selection activeCell="A48" sqref="A48"/>
    </sheetView>
  </sheetViews>
  <sheetFormatPr defaultRowHeight="14.4" x14ac:dyDescent="0.3"/>
  <cols>
    <col min="1" max="1" width="23.109375" customWidth="1"/>
    <col min="2" max="2" width="30.88671875" customWidth="1"/>
    <col min="6" max="6" width="14.109375" customWidth="1"/>
    <col min="7" max="7" width="17.5546875" customWidth="1"/>
  </cols>
  <sheetData>
    <row r="1" spans="1:6" s="44" customFormat="1" ht="34.950000000000003" customHeight="1" thickBot="1" x14ac:dyDescent="0.35">
      <c r="A1" s="389" t="s">
        <v>83</v>
      </c>
      <c r="B1" s="43" t="s">
        <v>84</v>
      </c>
      <c r="C1" s="391" t="s">
        <v>85</v>
      </c>
      <c r="D1" s="392"/>
      <c r="E1" s="393"/>
      <c r="F1" s="394" t="s">
        <v>86</v>
      </c>
    </row>
    <row r="2" spans="1:6" s="44" customFormat="1" ht="34.950000000000003" customHeight="1" thickBot="1" x14ac:dyDescent="0.35">
      <c r="A2" s="390"/>
      <c r="B2" s="45" t="s">
        <v>87</v>
      </c>
      <c r="C2" s="45">
        <v>2026</v>
      </c>
      <c r="D2" s="45">
        <v>2027</v>
      </c>
      <c r="E2" s="45">
        <v>2028</v>
      </c>
      <c r="F2" s="395"/>
    </row>
    <row r="3" spans="1:6" s="44" customFormat="1" ht="34.950000000000003" customHeight="1" thickBot="1" x14ac:dyDescent="0.35">
      <c r="A3" s="49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</row>
    <row r="4" spans="1:6" s="44" customFormat="1" ht="34.950000000000003" customHeight="1" thickBot="1" x14ac:dyDescent="0.35">
      <c r="A4" s="396" t="s">
        <v>154</v>
      </c>
      <c r="B4" s="397"/>
      <c r="C4" s="397"/>
      <c r="D4" s="397"/>
      <c r="E4" s="397"/>
      <c r="F4" s="398"/>
    </row>
    <row r="5" spans="1:6" s="44" customFormat="1" ht="34.950000000000003" customHeight="1" thickBot="1" x14ac:dyDescent="0.35">
      <c r="A5" s="370" t="s">
        <v>100</v>
      </c>
      <c r="B5" s="371"/>
      <c r="C5" s="371"/>
      <c r="D5" s="371"/>
      <c r="E5" s="371"/>
      <c r="F5" s="373"/>
    </row>
    <row r="6" spans="1:6" s="44" customFormat="1" ht="34.950000000000003" customHeight="1" thickBot="1" x14ac:dyDescent="0.35">
      <c r="A6" s="51" t="s">
        <v>89</v>
      </c>
      <c r="B6" s="52" t="s">
        <v>155</v>
      </c>
      <c r="C6" s="53">
        <v>94.12</v>
      </c>
      <c r="D6" s="53">
        <v>96</v>
      </c>
      <c r="E6" s="53">
        <v>96</v>
      </c>
      <c r="F6" s="53" t="s">
        <v>139</v>
      </c>
    </row>
    <row r="7" spans="1:6" s="44" customFormat="1" ht="34.950000000000003" customHeight="1" thickBot="1" x14ac:dyDescent="0.35">
      <c r="A7" s="51" t="s">
        <v>88</v>
      </c>
      <c r="B7" s="52" t="s">
        <v>90</v>
      </c>
      <c r="C7" s="53">
        <v>68.67</v>
      </c>
      <c r="D7" s="53">
        <v>70</v>
      </c>
      <c r="E7" s="53">
        <v>70</v>
      </c>
      <c r="F7" s="53" t="s">
        <v>139</v>
      </c>
    </row>
    <row r="8" spans="1:6" s="44" customFormat="1" ht="34.950000000000003" customHeight="1" thickBot="1" x14ac:dyDescent="0.35">
      <c r="A8" s="51" t="s">
        <v>91</v>
      </c>
      <c r="B8" s="52" t="s">
        <v>156</v>
      </c>
      <c r="C8" s="53">
        <v>16.670000000000002</v>
      </c>
      <c r="D8" s="53">
        <v>16</v>
      </c>
      <c r="E8" s="53">
        <v>16</v>
      </c>
      <c r="F8" s="53" t="s">
        <v>139</v>
      </c>
    </row>
    <row r="9" spans="1:6" s="44" customFormat="1" ht="34.950000000000003" customHeight="1" thickBot="1" x14ac:dyDescent="0.35">
      <c r="A9" s="51" t="s">
        <v>92</v>
      </c>
      <c r="B9" s="52" t="s">
        <v>157</v>
      </c>
      <c r="C9" s="53">
        <v>86.7</v>
      </c>
      <c r="D9" s="53">
        <v>87</v>
      </c>
      <c r="E9" s="53">
        <v>87</v>
      </c>
      <c r="F9" s="53" t="s">
        <v>139</v>
      </c>
    </row>
    <row r="10" spans="1:6" s="44" customFormat="1" ht="34.950000000000003" customHeight="1" thickBot="1" x14ac:dyDescent="0.35">
      <c r="A10" s="51" t="s">
        <v>94</v>
      </c>
      <c r="B10" s="52" t="s">
        <v>93</v>
      </c>
      <c r="C10" s="53">
        <v>50</v>
      </c>
      <c r="D10" s="53">
        <v>55</v>
      </c>
      <c r="E10" s="53">
        <v>55</v>
      </c>
      <c r="F10" s="53" t="s">
        <v>139</v>
      </c>
    </row>
    <row r="11" spans="1:6" s="44" customFormat="1" ht="34.950000000000003" customHeight="1" thickBot="1" x14ac:dyDescent="0.35">
      <c r="A11" s="370" t="s">
        <v>158</v>
      </c>
      <c r="B11" s="371"/>
      <c r="C11" s="371"/>
      <c r="D11" s="371"/>
      <c r="E11" s="371"/>
      <c r="F11" s="373"/>
    </row>
    <row r="12" spans="1:6" s="44" customFormat="1" ht="34.950000000000003" customHeight="1" thickBot="1" x14ac:dyDescent="0.35">
      <c r="A12" s="370" t="s">
        <v>101</v>
      </c>
      <c r="B12" s="371"/>
      <c r="C12" s="371"/>
      <c r="D12" s="371"/>
      <c r="E12" s="371"/>
      <c r="F12" s="373"/>
    </row>
    <row r="13" spans="1:6" s="44" customFormat="1" ht="34.950000000000003" customHeight="1" thickBot="1" x14ac:dyDescent="0.35">
      <c r="A13" s="51" t="s">
        <v>102</v>
      </c>
      <c r="B13" s="52" t="s">
        <v>191</v>
      </c>
      <c r="C13" s="53">
        <v>0</v>
      </c>
      <c r="D13" s="53">
        <v>0</v>
      </c>
      <c r="E13" s="53">
        <v>0</v>
      </c>
      <c r="F13" s="53" t="s">
        <v>59</v>
      </c>
    </row>
    <row r="14" spans="1:6" s="44" customFormat="1" ht="34.950000000000003" customHeight="1" thickBot="1" x14ac:dyDescent="0.35">
      <c r="A14" s="374" t="s">
        <v>103</v>
      </c>
      <c r="B14" s="375"/>
      <c r="C14" s="375"/>
      <c r="D14" s="375"/>
      <c r="E14" s="375"/>
      <c r="F14" s="376"/>
    </row>
    <row r="15" spans="1:6" s="44" customFormat="1" ht="34.950000000000003" customHeight="1" thickBot="1" x14ac:dyDescent="0.35">
      <c r="A15" s="51" t="s">
        <v>104</v>
      </c>
      <c r="B15" s="52" t="s">
        <v>192</v>
      </c>
      <c r="C15" s="53">
        <v>0</v>
      </c>
      <c r="D15" s="53">
        <v>3</v>
      </c>
      <c r="E15" s="53">
        <v>1</v>
      </c>
      <c r="F15" s="53" t="s">
        <v>59</v>
      </c>
    </row>
    <row r="16" spans="1:6" s="44" customFormat="1" ht="34.950000000000003" customHeight="1" thickBot="1" x14ac:dyDescent="0.35">
      <c r="A16" s="374" t="s">
        <v>215</v>
      </c>
      <c r="B16" s="375"/>
      <c r="C16" s="375"/>
      <c r="D16" s="375"/>
      <c r="E16" s="375"/>
      <c r="F16" s="376"/>
    </row>
    <row r="17" spans="1:6" s="44" customFormat="1" ht="34.950000000000003" customHeight="1" thickBot="1" x14ac:dyDescent="0.35">
      <c r="A17" s="51" t="s">
        <v>104</v>
      </c>
      <c r="B17" s="52" t="s">
        <v>192</v>
      </c>
      <c r="C17" s="53">
        <v>1</v>
      </c>
      <c r="D17" s="53">
        <v>3</v>
      </c>
      <c r="E17" s="53">
        <v>1</v>
      </c>
      <c r="F17" s="53" t="s">
        <v>59</v>
      </c>
    </row>
    <row r="18" spans="1:6" ht="34.950000000000003" customHeight="1" thickBot="1" x14ac:dyDescent="0.35">
      <c r="A18" s="370" t="s">
        <v>105</v>
      </c>
      <c r="B18" s="371"/>
      <c r="C18" s="371"/>
      <c r="D18" s="371"/>
      <c r="E18" s="371"/>
      <c r="F18" s="372"/>
    </row>
    <row r="19" spans="1:6" ht="34.950000000000003" customHeight="1" thickBot="1" x14ac:dyDescent="0.35">
      <c r="A19" s="51" t="s">
        <v>106</v>
      </c>
      <c r="B19" s="52" t="s">
        <v>159</v>
      </c>
      <c r="C19" s="53">
        <v>150</v>
      </c>
      <c r="D19" s="53">
        <v>155</v>
      </c>
      <c r="E19" s="53">
        <v>155</v>
      </c>
      <c r="F19" s="53" t="s">
        <v>59</v>
      </c>
    </row>
    <row r="20" spans="1:6" ht="34.950000000000003" customHeight="1" thickBot="1" x14ac:dyDescent="0.35">
      <c r="A20" s="51" t="s">
        <v>107</v>
      </c>
      <c r="B20" s="52" t="s">
        <v>160</v>
      </c>
      <c r="C20" s="53">
        <v>12</v>
      </c>
      <c r="D20" s="53">
        <v>15</v>
      </c>
      <c r="E20" s="53">
        <v>15</v>
      </c>
      <c r="F20" s="53" t="s">
        <v>59</v>
      </c>
    </row>
    <row r="21" spans="1:6" ht="34.950000000000003" customHeight="1" thickBot="1" x14ac:dyDescent="0.35">
      <c r="A21" s="51" t="s">
        <v>108</v>
      </c>
      <c r="B21" s="52" t="s">
        <v>95</v>
      </c>
      <c r="C21" s="53">
        <v>80</v>
      </c>
      <c r="D21" s="53">
        <v>80</v>
      </c>
      <c r="E21" s="53">
        <v>80</v>
      </c>
      <c r="F21" s="53" t="s">
        <v>59</v>
      </c>
    </row>
    <row r="22" spans="1:6" ht="34.950000000000003" customHeight="1" thickBot="1" x14ac:dyDescent="0.35">
      <c r="A22" s="51" t="s">
        <v>109</v>
      </c>
      <c r="B22" s="52" t="s">
        <v>152</v>
      </c>
      <c r="C22" s="53">
        <v>57.14</v>
      </c>
      <c r="D22" s="53">
        <v>60</v>
      </c>
      <c r="E22" s="53">
        <v>60</v>
      </c>
      <c r="F22" s="53" t="s">
        <v>59</v>
      </c>
    </row>
    <row r="23" spans="1:6" ht="34.950000000000003" customHeight="1" thickBot="1" x14ac:dyDescent="0.35">
      <c r="A23" s="51" t="s">
        <v>110</v>
      </c>
      <c r="B23" s="52" t="s">
        <v>170</v>
      </c>
      <c r="C23" s="53">
        <v>8.08</v>
      </c>
      <c r="D23" s="53">
        <v>8.1</v>
      </c>
      <c r="E23" s="53">
        <v>8.1</v>
      </c>
      <c r="F23" s="53" t="s">
        <v>59</v>
      </c>
    </row>
    <row r="24" spans="1:6" ht="34.950000000000003" customHeight="1" thickBot="1" x14ac:dyDescent="0.35">
      <c r="A24" s="370" t="s">
        <v>111</v>
      </c>
      <c r="B24" s="371"/>
      <c r="C24" s="371"/>
      <c r="D24" s="371"/>
      <c r="E24" s="371"/>
      <c r="F24" s="372"/>
    </row>
    <row r="25" spans="1:6" ht="34.950000000000003" customHeight="1" thickBot="1" x14ac:dyDescent="0.35">
      <c r="A25" s="51" t="s">
        <v>112</v>
      </c>
      <c r="B25" s="52" t="s">
        <v>160</v>
      </c>
      <c r="C25" s="53">
        <v>51</v>
      </c>
      <c r="D25" s="53">
        <v>65</v>
      </c>
      <c r="E25" s="53">
        <v>65</v>
      </c>
      <c r="F25" s="53" t="s">
        <v>59</v>
      </c>
    </row>
    <row r="26" spans="1:6" ht="34.950000000000003" customHeight="1" thickBot="1" x14ac:dyDescent="0.35">
      <c r="A26" s="51" t="s">
        <v>113</v>
      </c>
      <c r="B26" s="52" t="s">
        <v>95</v>
      </c>
      <c r="C26" s="53">
        <v>80</v>
      </c>
      <c r="D26" s="53">
        <v>80</v>
      </c>
      <c r="E26" s="53">
        <v>80</v>
      </c>
      <c r="F26" s="53" t="s">
        <v>59</v>
      </c>
    </row>
    <row r="27" spans="1:6" ht="59.4" customHeight="1" thickBot="1" x14ac:dyDescent="0.35">
      <c r="A27" s="51" t="s">
        <v>114</v>
      </c>
      <c r="B27" s="52" t="s">
        <v>171</v>
      </c>
      <c r="C27" s="53">
        <v>19.5</v>
      </c>
      <c r="D27" s="53">
        <v>19.5</v>
      </c>
      <c r="E27" s="53">
        <v>19.5</v>
      </c>
      <c r="F27" s="53" t="s">
        <v>59</v>
      </c>
    </row>
    <row r="28" spans="1:6" ht="34.799999999999997" hidden="1" customHeight="1" thickBot="1" x14ac:dyDescent="0.35">
      <c r="A28" s="370" t="s">
        <v>177</v>
      </c>
      <c r="B28" s="371"/>
      <c r="C28" s="371"/>
      <c r="D28" s="371"/>
      <c r="E28" s="371"/>
      <c r="F28" s="372"/>
    </row>
    <row r="29" spans="1:6" ht="34.799999999999997" hidden="1" customHeight="1" thickBot="1" x14ac:dyDescent="0.35">
      <c r="A29" s="51" t="s">
        <v>175</v>
      </c>
      <c r="B29" s="52" t="s">
        <v>176</v>
      </c>
      <c r="C29" s="53">
        <v>0</v>
      </c>
      <c r="D29" s="53">
        <v>0</v>
      </c>
      <c r="E29" s="53">
        <v>0</v>
      </c>
      <c r="F29" s="53" t="s">
        <v>59</v>
      </c>
    </row>
    <row r="30" spans="1:6" ht="34.950000000000003" customHeight="1" thickBot="1" x14ac:dyDescent="0.35">
      <c r="A30" s="370" t="s">
        <v>217</v>
      </c>
      <c r="B30" s="371"/>
      <c r="C30" s="371"/>
      <c r="D30" s="371"/>
      <c r="E30" s="371"/>
      <c r="F30" s="372"/>
    </row>
    <row r="31" spans="1:6" ht="34.950000000000003" customHeight="1" thickBot="1" x14ac:dyDescent="0.35">
      <c r="A31" s="51" t="s">
        <v>219</v>
      </c>
      <c r="B31" s="52" t="s">
        <v>192</v>
      </c>
      <c r="C31" s="53">
        <v>1</v>
      </c>
      <c r="D31" s="53">
        <v>1</v>
      </c>
      <c r="E31" s="53">
        <v>1</v>
      </c>
      <c r="F31" s="53" t="s">
        <v>60</v>
      </c>
    </row>
    <row r="32" spans="1:6" ht="34.950000000000003" customHeight="1" thickBot="1" x14ac:dyDescent="0.35">
      <c r="A32" s="370" t="s">
        <v>115</v>
      </c>
      <c r="B32" s="371"/>
      <c r="C32" s="371"/>
      <c r="D32" s="371"/>
      <c r="E32" s="371"/>
      <c r="F32" s="372"/>
    </row>
    <row r="33" spans="1:6" ht="34.950000000000003" customHeight="1" thickBot="1" x14ac:dyDescent="0.35">
      <c r="A33" s="51" t="s">
        <v>116</v>
      </c>
      <c r="B33" s="52" t="s">
        <v>161</v>
      </c>
      <c r="C33" s="53">
        <v>80</v>
      </c>
      <c r="D33" s="53">
        <v>80</v>
      </c>
      <c r="E33" s="53">
        <v>80</v>
      </c>
      <c r="F33" s="53" t="s">
        <v>60</v>
      </c>
    </row>
    <row r="34" spans="1:6" ht="34.950000000000003" customHeight="1" thickBot="1" x14ac:dyDescent="0.35">
      <c r="A34" s="51" t="s">
        <v>117</v>
      </c>
      <c r="B34" s="52" t="s">
        <v>95</v>
      </c>
      <c r="C34" s="53">
        <v>80</v>
      </c>
      <c r="D34" s="53">
        <v>80</v>
      </c>
      <c r="E34" s="53">
        <v>80</v>
      </c>
      <c r="F34" s="53" t="s">
        <v>60</v>
      </c>
    </row>
    <row r="35" spans="1:6" ht="34.950000000000003" customHeight="1" thickBot="1" x14ac:dyDescent="0.35">
      <c r="A35" s="370" t="s">
        <v>218</v>
      </c>
      <c r="B35" s="371"/>
      <c r="C35" s="371"/>
      <c r="D35" s="371"/>
      <c r="E35" s="371"/>
      <c r="F35" s="372"/>
    </row>
    <row r="36" spans="1:6" ht="31.2" customHeight="1" thickBot="1" x14ac:dyDescent="0.35">
      <c r="A36" s="51" t="s">
        <v>220</v>
      </c>
      <c r="B36" s="52" t="s">
        <v>192</v>
      </c>
      <c r="C36" s="53">
        <v>0</v>
      </c>
      <c r="D36" s="53">
        <v>0</v>
      </c>
      <c r="E36" s="53">
        <v>0</v>
      </c>
      <c r="F36" s="53" t="s">
        <v>60</v>
      </c>
    </row>
    <row r="37" spans="1:6" ht="34.799999999999997" hidden="1" customHeight="1" thickBot="1" x14ac:dyDescent="0.35">
      <c r="A37" s="90"/>
      <c r="B37" s="91"/>
      <c r="C37" s="73"/>
      <c r="D37" s="73"/>
      <c r="E37" s="73"/>
      <c r="F37" s="73"/>
    </row>
    <row r="38" spans="1:6" ht="34.950000000000003" customHeight="1" thickBot="1" x14ac:dyDescent="0.35">
      <c r="A38" s="370" t="s">
        <v>118</v>
      </c>
      <c r="B38" s="371"/>
      <c r="C38" s="371"/>
      <c r="D38" s="371"/>
      <c r="E38" s="371"/>
      <c r="F38" s="372"/>
    </row>
    <row r="39" spans="1:6" ht="34.950000000000003" customHeight="1" thickBot="1" x14ac:dyDescent="0.35">
      <c r="A39" s="51" t="s">
        <v>119</v>
      </c>
      <c r="B39" s="52" t="s">
        <v>161</v>
      </c>
      <c r="C39" s="53">
        <v>45</v>
      </c>
      <c r="D39" s="53">
        <v>50</v>
      </c>
      <c r="E39" s="53">
        <v>55</v>
      </c>
      <c r="F39" s="53" t="s">
        <v>60</v>
      </c>
    </row>
    <row r="40" spans="1:6" ht="34.950000000000003" customHeight="1" thickBot="1" x14ac:dyDescent="0.35">
      <c r="A40" s="51" t="s">
        <v>120</v>
      </c>
      <c r="B40" s="52" t="s">
        <v>95</v>
      </c>
      <c r="C40" s="53">
        <v>80</v>
      </c>
      <c r="D40" s="53">
        <v>80</v>
      </c>
      <c r="E40" s="53">
        <v>80</v>
      </c>
      <c r="F40" s="53" t="s">
        <v>60</v>
      </c>
    </row>
    <row r="41" spans="1:6" ht="34.950000000000003" customHeight="1" thickBot="1" x14ac:dyDescent="0.35">
      <c r="A41" s="370" t="s">
        <v>121</v>
      </c>
      <c r="B41" s="371"/>
      <c r="C41" s="371"/>
      <c r="D41" s="371"/>
      <c r="E41" s="371"/>
      <c r="F41" s="372"/>
    </row>
    <row r="42" spans="1:6" ht="34.950000000000003" customHeight="1" thickBot="1" x14ac:dyDescent="0.35">
      <c r="A42" s="51" t="s">
        <v>221</v>
      </c>
      <c r="B42" s="52" t="s">
        <v>162</v>
      </c>
      <c r="C42" s="53">
        <v>75</v>
      </c>
      <c r="D42" s="53">
        <v>80</v>
      </c>
      <c r="E42" s="53">
        <v>85</v>
      </c>
      <c r="F42" s="53" t="s">
        <v>60</v>
      </c>
    </row>
    <row r="43" spans="1:6" ht="34.950000000000003" customHeight="1" thickBot="1" x14ac:dyDescent="0.35">
      <c r="A43" s="370" t="s">
        <v>122</v>
      </c>
      <c r="B43" s="371"/>
      <c r="C43" s="371"/>
      <c r="D43" s="371"/>
      <c r="E43" s="371"/>
      <c r="F43" s="372"/>
    </row>
    <row r="44" spans="1:6" ht="34.950000000000003" customHeight="1" thickBot="1" x14ac:dyDescent="0.35">
      <c r="A44" s="51" t="s">
        <v>222</v>
      </c>
      <c r="B44" s="52" t="s">
        <v>163</v>
      </c>
      <c r="C44" s="53">
        <v>2</v>
      </c>
      <c r="D44" s="53">
        <v>3</v>
      </c>
      <c r="E44" s="53">
        <v>3</v>
      </c>
      <c r="F44" s="53" t="s">
        <v>60</v>
      </c>
    </row>
    <row r="45" spans="1:6" ht="34.950000000000003" customHeight="1" thickBot="1" x14ac:dyDescent="0.35">
      <c r="A45" s="370" t="s">
        <v>123</v>
      </c>
      <c r="B45" s="371"/>
      <c r="C45" s="371"/>
      <c r="D45" s="371"/>
      <c r="E45" s="371"/>
      <c r="F45" s="372"/>
    </row>
    <row r="46" spans="1:6" ht="34.950000000000003" customHeight="1" thickBot="1" x14ac:dyDescent="0.35">
      <c r="A46" s="70" t="s">
        <v>223</v>
      </c>
      <c r="B46" s="71" t="s">
        <v>164</v>
      </c>
      <c r="C46" s="72">
        <v>1</v>
      </c>
      <c r="D46" s="72">
        <v>4</v>
      </c>
      <c r="E46" s="72">
        <v>4</v>
      </c>
      <c r="F46" s="72" t="s">
        <v>140</v>
      </c>
    </row>
    <row r="47" spans="1:6" ht="34.950000000000003" customHeight="1" thickBot="1" x14ac:dyDescent="0.35">
      <c r="A47" s="370" t="s">
        <v>236</v>
      </c>
      <c r="B47" s="371"/>
      <c r="C47" s="371"/>
      <c r="D47" s="371"/>
      <c r="E47" s="371"/>
      <c r="F47" s="372"/>
    </row>
    <row r="48" spans="1:6" ht="34.950000000000003" customHeight="1" thickBot="1" x14ac:dyDescent="0.35">
      <c r="A48" s="70" t="s">
        <v>237</v>
      </c>
      <c r="B48" s="71" t="s">
        <v>164</v>
      </c>
      <c r="C48" s="72">
        <v>1</v>
      </c>
      <c r="D48" s="72">
        <v>1</v>
      </c>
      <c r="E48" s="72">
        <v>1</v>
      </c>
      <c r="F48" s="72" t="s">
        <v>140</v>
      </c>
    </row>
    <row r="49" spans="1:7" ht="34.950000000000003" customHeight="1" thickBot="1" x14ac:dyDescent="0.35">
      <c r="A49" s="370" t="s">
        <v>124</v>
      </c>
      <c r="B49" s="371"/>
      <c r="C49" s="371"/>
      <c r="D49" s="371"/>
      <c r="E49" s="371"/>
      <c r="F49" s="372"/>
    </row>
    <row r="50" spans="1:7" ht="34.950000000000003" customHeight="1" thickBot="1" x14ac:dyDescent="0.35">
      <c r="A50" s="51" t="s">
        <v>224</v>
      </c>
      <c r="B50" s="52" t="s">
        <v>165</v>
      </c>
      <c r="C50" s="53">
        <v>15</v>
      </c>
      <c r="D50" s="53">
        <v>15</v>
      </c>
      <c r="E50" s="53">
        <v>15</v>
      </c>
      <c r="F50" s="53" t="s">
        <v>140</v>
      </c>
    </row>
    <row r="51" spans="1:7" ht="34.950000000000003" customHeight="1" thickBot="1" x14ac:dyDescent="0.35">
      <c r="A51" s="370" t="s">
        <v>125</v>
      </c>
      <c r="B51" s="371"/>
      <c r="C51" s="371"/>
      <c r="D51" s="371"/>
      <c r="E51" s="371"/>
      <c r="F51" s="372"/>
    </row>
    <row r="52" spans="1:7" ht="42.6" customHeight="1" thickBot="1" x14ac:dyDescent="0.35">
      <c r="A52" s="51" t="s">
        <v>225</v>
      </c>
      <c r="B52" s="52" t="s">
        <v>207</v>
      </c>
      <c r="C52" s="53">
        <v>1</v>
      </c>
      <c r="D52" s="53">
        <v>1</v>
      </c>
      <c r="E52" s="53">
        <v>1</v>
      </c>
      <c r="F52" s="53" t="s">
        <v>140</v>
      </c>
    </row>
    <row r="53" spans="1:7" ht="34.950000000000003" customHeight="1" thickBot="1" x14ac:dyDescent="0.35">
      <c r="A53" s="382" t="s">
        <v>185</v>
      </c>
      <c r="B53" s="383"/>
      <c r="C53" s="383"/>
      <c r="D53" s="383"/>
      <c r="E53" s="383"/>
      <c r="F53" s="384"/>
    </row>
    <row r="54" spans="1:7" ht="34.799999999999997" hidden="1" customHeight="1" thickBot="1" x14ac:dyDescent="0.35">
      <c r="A54" s="385" t="s">
        <v>226</v>
      </c>
      <c r="B54" s="60"/>
      <c r="C54" s="61"/>
      <c r="D54" s="59"/>
      <c r="E54" s="59"/>
      <c r="F54" s="380" t="s">
        <v>141</v>
      </c>
      <c r="G54" s="64"/>
    </row>
    <row r="55" spans="1:7" ht="31.8" customHeight="1" thickBot="1" x14ac:dyDescent="0.35">
      <c r="A55" s="386"/>
      <c r="B55" s="65" t="s">
        <v>186</v>
      </c>
      <c r="C55" s="62">
        <v>50</v>
      </c>
      <c r="D55" s="63">
        <v>50</v>
      </c>
      <c r="E55" s="59">
        <v>50</v>
      </c>
      <c r="F55" s="388"/>
      <c r="G55" s="64"/>
    </row>
    <row r="56" spans="1:7" ht="30.6" hidden="1" customHeight="1" thickBot="1" x14ac:dyDescent="0.35">
      <c r="A56" s="387"/>
      <c r="B56" s="60"/>
      <c r="C56" s="63"/>
      <c r="D56" s="63"/>
      <c r="E56" s="59"/>
      <c r="F56" s="381"/>
      <c r="G56" s="64"/>
    </row>
    <row r="57" spans="1:7" ht="34.950000000000003" customHeight="1" thickBot="1" x14ac:dyDescent="0.35">
      <c r="A57" s="370" t="s">
        <v>126</v>
      </c>
      <c r="B57" s="371"/>
      <c r="C57" s="371"/>
      <c r="D57" s="371"/>
      <c r="E57" s="371"/>
      <c r="F57" s="372"/>
    </row>
    <row r="58" spans="1:7" ht="34.950000000000003" customHeight="1" thickBot="1" x14ac:dyDescent="0.35">
      <c r="A58" s="51" t="s">
        <v>227</v>
      </c>
      <c r="B58" s="52" t="s">
        <v>172</v>
      </c>
      <c r="C58" s="53">
        <v>3</v>
      </c>
      <c r="D58" s="53">
        <v>3</v>
      </c>
      <c r="E58" s="53">
        <v>3</v>
      </c>
      <c r="F58" s="53" t="s">
        <v>141</v>
      </c>
    </row>
    <row r="59" spans="1:7" ht="34.950000000000003" customHeight="1" thickBot="1" x14ac:dyDescent="0.35">
      <c r="A59" s="370" t="s">
        <v>213</v>
      </c>
      <c r="B59" s="371"/>
      <c r="C59" s="371"/>
      <c r="D59" s="371"/>
      <c r="E59" s="371"/>
      <c r="F59" s="372"/>
    </row>
    <row r="60" spans="1:7" ht="34.950000000000003" customHeight="1" thickBot="1" x14ac:dyDescent="0.35">
      <c r="A60" s="51" t="s">
        <v>228</v>
      </c>
      <c r="B60" s="52" t="s">
        <v>214</v>
      </c>
      <c r="C60" s="53">
        <v>1</v>
      </c>
      <c r="D60" s="53">
        <v>0</v>
      </c>
      <c r="E60" s="53">
        <v>0</v>
      </c>
      <c r="F60" s="53" t="s">
        <v>141</v>
      </c>
    </row>
    <row r="61" spans="1:7" ht="34.950000000000003" customHeight="1" thickBot="1" x14ac:dyDescent="0.35">
      <c r="A61" s="370" t="s">
        <v>127</v>
      </c>
      <c r="B61" s="371"/>
      <c r="C61" s="371"/>
      <c r="D61" s="371"/>
      <c r="E61" s="371"/>
      <c r="F61" s="372"/>
    </row>
    <row r="62" spans="1:7" ht="34.950000000000003" customHeight="1" thickBot="1" x14ac:dyDescent="0.35">
      <c r="A62" s="51" t="s">
        <v>128</v>
      </c>
      <c r="B62" s="52" t="s">
        <v>230</v>
      </c>
      <c r="C62" s="53">
        <v>19</v>
      </c>
      <c r="D62" s="53">
        <v>20</v>
      </c>
      <c r="E62" s="53">
        <v>21</v>
      </c>
      <c r="F62" s="53" t="s">
        <v>142</v>
      </c>
    </row>
    <row r="63" spans="1:7" ht="34.950000000000003" customHeight="1" thickBot="1" x14ac:dyDescent="0.35">
      <c r="A63" s="51" t="s">
        <v>129</v>
      </c>
      <c r="B63" s="52" t="s">
        <v>229</v>
      </c>
      <c r="C63" s="53">
        <v>5</v>
      </c>
      <c r="D63" s="53">
        <v>5</v>
      </c>
      <c r="E63" s="53">
        <v>5</v>
      </c>
      <c r="F63" s="53" t="s">
        <v>142</v>
      </c>
    </row>
    <row r="64" spans="1:7" ht="34.950000000000003" customHeight="1" thickBot="1" x14ac:dyDescent="0.35">
      <c r="A64" s="370" t="s">
        <v>130</v>
      </c>
      <c r="B64" s="371"/>
      <c r="C64" s="371"/>
      <c r="D64" s="371"/>
      <c r="E64" s="371"/>
      <c r="F64" s="372"/>
    </row>
    <row r="65" spans="1:6" ht="34.950000000000003" customHeight="1" thickBot="1" x14ac:dyDescent="0.35">
      <c r="A65" s="51" t="s">
        <v>131</v>
      </c>
      <c r="B65" s="52" t="s">
        <v>166</v>
      </c>
      <c r="C65" s="53">
        <v>2</v>
      </c>
      <c r="D65" s="53">
        <v>2</v>
      </c>
      <c r="E65" s="53">
        <v>2</v>
      </c>
      <c r="F65" s="53" t="s">
        <v>143</v>
      </c>
    </row>
    <row r="66" spans="1:6" ht="34.950000000000003" customHeight="1" thickBot="1" x14ac:dyDescent="0.35">
      <c r="A66" s="370" t="s">
        <v>132</v>
      </c>
      <c r="B66" s="371"/>
      <c r="C66" s="371"/>
      <c r="D66" s="371"/>
      <c r="E66" s="371"/>
      <c r="F66" s="372"/>
    </row>
    <row r="67" spans="1:6" ht="34.950000000000003" customHeight="1" thickBot="1" x14ac:dyDescent="0.35">
      <c r="A67" s="51" t="s">
        <v>231</v>
      </c>
      <c r="B67" s="52" t="s">
        <v>167</v>
      </c>
      <c r="C67" s="53">
        <v>0</v>
      </c>
      <c r="D67" s="53">
        <v>0</v>
      </c>
      <c r="E67" s="53">
        <v>0</v>
      </c>
      <c r="F67" s="53" t="s">
        <v>143</v>
      </c>
    </row>
    <row r="68" spans="1:6" ht="34.950000000000003" customHeight="1" thickBot="1" x14ac:dyDescent="0.35">
      <c r="A68" s="370" t="s">
        <v>133</v>
      </c>
      <c r="B68" s="371"/>
      <c r="C68" s="371"/>
      <c r="D68" s="371"/>
      <c r="E68" s="371"/>
      <c r="F68" s="372"/>
    </row>
    <row r="69" spans="1:6" ht="34.950000000000003" customHeight="1" thickBot="1" x14ac:dyDescent="0.35">
      <c r="A69" s="51" t="s">
        <v>96</v>
      </c>
      <c r="B69" s="52" t="s">
        <v>168</v>
      </c>
      <c r="C69" s="53">
        <v>80</v>
      </c>
      <c r="D69" s="53">
        <v>80</v>
      </c>
      <c r="E69" s="53">
        <v>80</v>
      </c>
      <c r="F69" s="380" t="s">
        <v>144</v>
      </c>
    </row>
    <row r="70" spans="1:6" ht="34.950000000000003" customHeight="1" thickBot="1" x14ac:dyDescent="0.35">
      <c r="A70" s="51" t="s">
        <v>97</v>
      </c>
      <c r="B70" s="52" t="s">
        <v>98</v>
      </c>
      <c r="C70" s="53">
        <v>7</v>
      </c>
      <c r="D70" s="53">
        <v>8</v>
      </c>
      <c r="E70" s="53">
        <v>7</v>
      </c>
      <c r="F70" s="381"/>
    </row>
    <row r="71" spans="1:6" ht="34.950000000000003" customHeight="1" thickBot="1" x14ac:dyDescent="0.35">
      <c r="A71" s="370" t="s">
        <v>169</v>
      </c>
      <c r="B71" s="371"/>
      <c r="C71" s="371"/>
      <c r="D71" s="371"/>
      <c r="E71" s="371"/>
      <c r="F71" s="372"/>
    </row>
    <row r="72" spans="1:6" ht="34.950000000000003" customHeight="1" thickBot="1" x14ac:dyDescent="0.35">
      <c r="A72" s="370" t="s">
        <v>134</v>
      </c>
      <c r="B72" s="371"/>
      <c r="C72" s="371"/>
      <c r="D72" s="371"/>
      <c r="E72" s="371"/>
      <c r="F72" s="372"/>
    </row>
    <row r="73" spans="1:6" ht="34.950000000000003" customHeight="1" thickBot="1" x14ac:dyDescent="0.35">
      <c r="A73" s="51" t="s">
        <v>135</v>
      </c>
      <c r="B73" s="52" t="s">
        <v>197</v>
      </c>
      <c r="C73" s="53">
        <v>0</v>
      </c>
      <c r="D73" s="53">
        <v>1</v>
      </c>
      <c r="E73" s="53">
        <v>0</v>
      </c>
      <c r="F73" s="380" t="s">
        <v>145</v>
      </c>
    </row>
    <row r="74" spans="1:6" ht="34.950000000000003" customHeight="1" thickBot="1" x14ac:dyDescent="0.35">
      <c r="A74" s="51" t="s">
        <v>199</v>
      </c>
      <c r="B74" s="74" t="s">
        <v>198</v>
      </c>
      <c r="C74" s="73">
        <v>1</v>
      </c>
      <c r="D74" s="63">
        <v>1</v>
      </c>
      <c r="E74" s="63">
        <v>1</v>
      </c>
      <c r="F74" s="381"/>
    </row>
    <row r="75" spans="1:6" ht="34.950000000000003" customHeight="1" thickBot="1" x14ac:dyDescent="0.35">
      <c r="A75" s="370" t="s">
        <v>182</v>
      </c>
      <c r="B75" s="371"/>
      <c r="C75" s="371"/>
      <c r="D75" s="371"/>
      <c r="E75" s="371"/>
      <c r="F75" s="372"/>
    </row>
    <row r="76" spans="1:6" ht="34.950000000000003" customHeight="1" thickBot="1" x14ac:dyDescent="0.35">
      <c r="A76" s="51" t="s">
        <v>202</v>
      </c>
      <c r="B76" s="52" t="s">
        <v>200</v>
      </c>
      <c r="C76" s="75">
        <v>0</v>
      </c>
      <c r="D76" s="59">
        <v>0</v>
      </c>
      <c r="E76" s="59">
        <v>0</v>
      </c>
      <c r="F76" s="380" t="s">
        <v>145</v>
      </c>
    </row>
    <row r="77" spans="1:6" ht="34.950000000000003" customHeight="1" thickBot="1" x14ac:dyDescent="0.35">
      <c r="A77" s="76" t="s">
        <v>203</v>
      </c>
      <c r="B77" s="77" t="s">
        <v>201</v>
      </c>
      <c r="C77" s="59">
        <v>6</v>
      </c>
      <c r="D77" s="61">
        <v>6</v>
      </c>
      <c r="E77" s="62">
        <v>6</v>
      </c>
      <c r="F77" s="381"/>
    </row>
    <row r="78" spans="1:6" ht="34.950000000000003" customHeight="1" thickBot="1" x14ac:dyDescent="0.35">
      <c r="A78" s="370" t="s">
        <v>136</v>
      </c>
      <c r="B78" s="371"/>
      <c r="C78" s="371"/>
      <c r="D78" s="371"/>
      <c r="E78" s="371"/>
      <c r="F78" s="372"/>
    </row>
    <row r="79" spans="1:6" ht="34.950000000000003" customHeight="1" thickBot="1" x14ac:dyDescent="0.35">
      <c r="A79" s="51" t="s">
        <v>137</v>
      </c>
      <c r="B79" s="52" t="s">
        <v>187</v>
      </c>
      <c r="C79" s="53">
        <v>19</v>
      </c>
      <c r="D79" s="53">
        <v>15</v>
      </c>
      <c r="E79" s="53">
        <v>15</v>
      </c>
      <c r="F79" s="380" t="s">
        <v>146</v>
      </c>
    </row>
    <row r="80" spans="1:6" ht="34.950000000000003" customHeight="1" thickBot="1" x14ac:dyDescent="0.35">
      <c r="A80" s="51" t="s">
        <v>138</v>
      </c>
      <c r="B80" s="52" t="s">
        <v>188</v>
      </c>
      <c r="C80" s="53">
        <v>80</v>
      </c>
      <c r="D80" s="53">
        <v>80</v>
      </c>
      <c r="E80" s="53">
        <v>80</v>
      </c>
      <c r="F80" s="381"/>
    </row>
    <row r="81" spans="1:6" ht="34.950000000000003" customHeight="1" thickBot="1" x14ac:dyDescent="0.35">
      <c r="A81" s="377" t="s">
        <v>190</v>
      </c>
      <c r="B81" s="378"/>
      <c r="C81" s="378"/>
      <c r="D81" s="378"/>
      <c r="E81" s="378"/>
      <c r="F81" s="379"/>
    </row>
    <row r="82" spans="1:6" ht="34.950000000000003" customHeight="1" thickBot="1" x14ac:dyDescent="0.35">
      <c r="A82" s="68" t="s">
        <v>232</v>
      </c>
      <c r="B82" s="69" t="s">
        <v>189</v>
      </c>
      <c r="C82" s="67">
        <v>3</v>
      </c>
      <c r="D82" s="67">
        <v>3</v>
      </c>
      <c r="E82" s="67">
        <v>3</v>
      </c>
      <c r="F82" s="67" t="s">
        <v>146</v>
      </c>
    </row>
    <row r="83" spans="1:6" x14ac:dyDescent="0.3">
      <c r="F83" s="66"/>
    </row>
    <row r="86" spans="1:6" ht="16.2" customHeight="1" x14ac:dyDescent="0.3"/>
  </sheetData>
  <mergeCells count="40">
    <mergeCell ref="A59:F59"/>
    <mergeCell ref="A45:F45"/>
    <mergeCell ref="A47:F47"/>
    <mergeCell ref="F73:F74"/>
    <mergeCell ref="A64:F64"/>
    <mergeCell ref="A66:F66"/>
    <mergeCell ref="A68:F68"/>
    <mergeCell ref="A71:F71"/>
    <mergeCell ref="A75:F75"/>
    <mergeCell ref="F69:F70"/>
    <mergeCell ref="A11:F11"/>
    <mergeCell ref="A18:F18"/>
    <mergeCell ref="A24:F24"/>
    <mergeCell ref="A1:A2"/>
    <mergeCell ref="C1:E1"/>
    <mergeCell ref="F1:F2"/>
    <mergeCell ref="A4:F4"/>
    <mergeCell ref="A5:F5"/>
    <mergeCell ref="A16:F16"/>
    <mergeCell ref="A12:F12"/>
    <mergeCell ref="A14:F14"/>
    <mergeCell ref="A81:F81"/>
    <mergeCell ref="F79:F80"/>
    <mergeCell ref="A53:F53"/>
    <mergeCell ref="A28:F28"/>
    <mergeCell ref="A49:F49"/>
    <mergeCell ref="A51:F51"/>
    <mergeCell ref="A72:F72"/>
    <mergeCell ref="A57:F57"/>
    <mergeCell ref="A61:F61"/>
    <mergeCell ref="A54:A56"/>
    <mergeCell ref="F54:F56"/>
    <mergeCell ref="F76:F77"/>
    <mergeCell ref="A43:F43"/>
    <mergeCell ref="A78:F78"/>
    <mergeCell ref="A32:F32"/>
    <mergeCell ref="A38:F38"/>
    <mergeCell ref="A41:F41"/>
    <mergeCell ref="A30:F30"/>
    <mergeCell ref="A35:F35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- 02</vt:lpstr>
      <vt:lpstr>Stebėsenos rodikliai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Baškevičienė</dc:creator>
  <cp:lastModifiedBy>Asta Baskeviciene</cp:lastModifiedBy>
  <cp:lastPrinted>2025-01-13T12:57:35Z</cp:lastPrinted>
  <dcterms:created xsi:type="dcterms:W3CDTF">2017-10-10T13:17:26Z</dcterms:created>
  <dcterms:modified xsi:type="dcterms:W3CDTF">2026-02-19T07:40:34Z</dcterms:modified>
</cp:coreProperties>
</file>