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a.baskeviciene\Desktop\Desktop\Karantinas\SPP+SVP\"/>
    </mc:Choice>
  </mc:AlternateContent>
  <xr:revisionPtr revIDLastSave="0" documentId="8_{1BA7E985-7A7D-459D-91CE-8C91681AB81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ograma - 02" sheetId="2" r:id="rId1"/>
    <sheet name="Stebėsenos rodikliai" sheetId="3" r:id="rId2"/>
  </sheets>
  <definedNames>
    <definedName name="_xlnm.Print_Area" localSheetId="1">'Stebėsenos rodikliai'!$A$1:$E$90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2" i="2" l="1"/>
  <c r="N100" i="2"/>
  <c r="N79" i="2"/>
  <c r="N63" i="2"/>
  <c r="N52" i="2"/>
  <c r="N46" i="2"/>
  <c r="N40" i="2"/>
  <c r="N39" i="2"/>
  <c r="N33" i="2"/>
  <c r="N29" i="2"/>
  <c r="M96" i="2"/>
  <c r="M39" i="2"/>
  <c r="L39" i="2"/>
  <c r="M110" i="2"/>
  <c r="M112" i="2"/>
  <c r="M114" i="2"/>
  <c r="M118" i="2"/>
  <c r="M120" i="2"/>
  <c r="N110" i="2"/>
  <c r="N98" i="2"/>
  <c r="M98" i="2"/>
  <c r="N96" i="2"/>
  <c r="N92" i="2"/>
  <c r="M92" i="2"/>
  <c r="M93" i="2" s="1"/>
  <c r="N85" i="2"/>
  <c r="M85" i="2"/>
  <c r="N81" i="2"/>
  <c r="M81" i="2"/>
  <c r="N83" i="2"/>
  <c r="M83" i="2"/>
  <c r="N78" i="2"/>
  <c r="M78" i="2"/>
  <c r="M76" i="2"/>
  <c r="M73" i="2"/>
  <c r="M70" i="2"/>
  <c r="N67" i="2"/>
  <c r="M67" i="2"/>
  <c r="N65" i="2"/>
  <c r="M65" i="2"/>
  <c r="M17" i="2"/>
  <c r="M58" i="2"/>
  <c r="M62" i="2"/>
  <c r="N73" i="2"/>
  <c r="N62" i="2"/>
  <c r="N58" i="2"/>
  <c r="M54" i="2"/>
  <c r="M52" i="2"/>
  <c r="M46" i="2"/>
  <c r="M36" i="2"/>
  <c r="M33" i="2"/>
  <c r="M29" i="2"/>
  <c r="M25" i="2"/>
  <c r="M21" i="2"/>
  <c r="N17" i="2"/>
  <c r="N114" i="2"/>
  <c r="M121" i="2" l="1"/>
  <c r="M40" i="2"/>
  <c r="M115" i="2"/>
  <c r="M99" i="2"/>
  <c r="N89" i="2"/>
  <c r="M89" i="2"/>
  <c r="M79" i="2"/>
  <c r="L33" i="2"/>
  <c r="M122" i="2" l="1"/>
  <c r="M123" i="2" s="1"/>
  <c r="M124" i="2" s="1"/>
  <c r="N36" i="2"/>
  <c r="L36" i="2" l="1"/>
  <c r="N118" i="2" l="1"/>
  <c r="N93" i="2"/>
  <c r="N70" i="2"/>
  <c r="N54" i="2"/>
  <c r="M48" i="2"/>
  <c r="N48" i="2"/>
  <c r="N25" i="2"/>
  <c r="N21" i="2"/>
  <c r="L29" i="2" l="1"/>
  <c r="L25" i="2"/>
  <c r="L21" i="2"/>
  <c r="L88" i="2" l="1"/>
  <c r="L62" i="2"/>
  <c r="L58" i="2"/>
  <c r="L54" i="2"/>
  <c r="L52" i="2"/>
  <c r="L42" i="2"/>
  <c r="L78" i="2"/>
  <c r="L46" i="2"/>
  <c r="L85" i="2"/>
  <c r="L67" i="2"/>
  <c r="L92" i="2"/>
  <c r="L70" i="2"/>
  <c r="L96" i="2"/>
  <c r="L114" i="2" s="1"/>
  <c r="L48" i="2"/>
  <c r="L73" i="2"/>
  <c r="L98" i="2"/>
  <c r="L76" i="2"/>
  <c r="L83" i="2"/>
  <c r="L81" i="2"/>
  <c r="L65" i="2"/>
  <c r="N120" i="2"/>
  <c r="N112" i="2"/>
  <c r="N115" i="2" s="1"/>
  <c r="M88" i="2"/>
  <c r="N88" i="2"/>
  <c r="N76" i="2"/>
  <c r="M135" i="2" l="1"/>
  <c r="M133" i="2"/>
  <c r="N121" i="2"/>
  <c r="N99" i="2"/>
  <c r="L120" i="2"/>
  <c r="L112" i="2"/>
  <c r="L110" i="2"/>
  <c r="L118" i="2"/>
  <c r="N135" i="2" l="1"/>
  <c r="M136" i="2"/>
  <c r="N136" i="2"/>
  <c r="N133" i="2"/>
  <c r="M139" i="2"/>
  <c r="N138" i="2"/>
  <c r="N134" i="2"/>
  <c r="N137" i="2"/>
  <c r="M142" i="2"/>
  <c r="M141" i="2" s="1"/>
  <c r="M137" i="2"/>
  <c r="N140" i="2"/>
  <c r="M138" i="2"/>
  <c r="M134" i="2"/>
  <c r="M140" i="2"/>
  <c r="N142" i="2"/>
  <c r="N141" i="2" s="1"/>
  <c r="N123" i="2"/>
  <c r="N124" i="2" s="1"/>
  <c r="M42" i="2"/>
  <c r="M63" i="2" s="1"/>
  <c r="M100" i="2" s="1"/>
  <c r="M101" i="2" s="1"/>
  <c r="M102" i="2" s="1"/>
  <c r="M125" i="2" s="1"/>
  <c r="N42" i="2"/>
  <c r="M131" i="2" l="1"/>
  <c r="M130" i="2" s="1"/>
  <c r="M143" i="2" s="1"/>
  <c r="M145" i="2" l="1"/>
  <c r="N131" i="2"/>
  <c r="N101" i="2" l="1"/>
  <c r="N102" i="2" s="1"/>
  <c r="N125" i="2" s="1"/>
  <c r="N139" i="2"/>
  <c r="N130" i="2" s="1"/>
  <c r="N143" i="2" s="1"/>
  <c r="N14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tc={463E5850-C7CE-49A3-9CEF-1AD8F8155EC1}</author>
    <author>tc={FBA8452D-45B2-4699-B8A5-1D201B06DB65}</author>
  </authors>
  <commentList>
    <comment ref="N45" authorId="0" shapeId="0" xr:uid="{463E5850-C7CE-49A3-9CEF-1AD8F8155EC1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Įsk.likutį</t>
      </text>
    </comment>
    <comment ref="N51" authorId="1" shapeId="0" xr:uid="{FBA8452D-45B2-4699-B8A5-1D201B06DB65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Įsk.likutį</t>
      </text>
    </comment>
  </commentList>
</comments>
</file>

<file path=xl/sharedStrings.xml><?xml version="1.0" encoding="utf-8"?>
<sst xmlns="http://schemas.openxmlformats.org/spreadsheetml/2006/main" count="425" uniqueCount="282">
  <si>
    <t>Programos kodas</t>
  </si>
  <si>
    <t>Prioriteto kodas</t>
  </si>
  <si>
    <t>Strateginio tikslo kodas</t>
  </si>
  <si>
    <t>Uždavinio kodas</t>
  </si>
  <si>
    <t>Priemonės kodas</t>
  </si>
  <si>
    <t>Veiklos kodas</t>
  </si>
  <si>
    <t>Veiklos pavadinimas</t>
  </si>
  <si>
    <t>Finansavimo šaltinis</t>
  </si>
  <si>
    <t>SBB</t>
  </si>
  <si>
    <t>ESF</t>
  </si>
  <si>
    <t>Iš viso priemonei:</t>
  </si>
  <si>
    <t>SPP</t>
  </si>
  <si>
    <t>Organizuotas renginys, vnt.</t>
  </si>
  <si>
    <t>Finansavimo šaltinių suvestinė</t>
  </si>
  <si>
    <t>Finansavimo šaltiniai</t>
  </si>
  <si>
    <t>Viešųjų paslaugų kokybės gerinimas</t>
  </si>
  <si>
    <t>3.2.1.1.1</t>
  </si>
  <si>
    <t>3.2.1.1.2</t>
  </si>
  <si>
    <t>3.2.1.1.3</t>
  </si>
  <si>
    <t>3.2.1.2.1</t>
  </si>
  <si>
    <t>3.2.1.2.3</t>
  </si>
  <si>
    <t>3.2.1.2.4</t>
  </si>
  <si>
    <t>3.2.1.2.5</t>
  </si>
  <si>
    <t>3.2.1.3.1</t>
  </si>
  <si>
    <t>3.2.1.3.2</t>
  </si>
  <si>
    <t>3.2.1.3.3</t>
  </si>
  <si>
    <t>3.2.1.3.4</t>
  </si>
  <si>
    <t>3.2.1.3.5</t>
  </si>
  <si>
    <t>3.2.1.4.1</t>
  </si>
  <si>
    <t>3.2.1.4.2</t>
  </si>
  <si>
    <t>3.2.1.4.3</t>
  </si>
  <si>
    <t>3.2.1.5.1</t>
  </si>
  <si>
    <t>3.2.1.6.1</t>
  </si>
  <si>
    <t>3.2.1.6.2</t>
  </si>
  <si>
    <t>Užtikrinti kultūrai, sportui ir gyvenimui patrauklios aplinkos kūrimą</t>
  </si>
  <si>
    <t>Mokymų, stažuočių programos, vnt.</t>
  </si>
  <si>
    <t xml:space="preserve">Atnaujintas pastatas ir aplinka, vnt. </t>
  </si>
  <si>
    <t>Tinklaveikos programų (hibridinio mokymo modelio) sukūrimas ir įgyvendinimas</t>
  </si>
  <si>
    <t>3.2.1.2.2</t>
  </si>
  <si>
    <t>3.2.1.2.6</t>
  </si>
  <si>
    <t>Veiklos vykdytojas</t>
  </si>
  <si>
    <t>Pasiruošta ir dalyvauta dainų šventėje, kartai</t>
  </si>
  <si>
    <t>3.2.1.4.4</t>
  </si>
  <si>
    <t>Švietimo sistemos Pažangos plano parengimas ir įgyvendinimas</t>
  </si>
  <si>
    <t>3.2.1.3.6</t>
  </si>
  <si>
    <t>3.2.1.2.7</t>
  </si>
  <si>
    <t>Mokyklos apšiltinimas ir stogo remontas, vnt.</t>
  </si>
  <si>
    <t>3.2.1.1.7</t>
  </si>
  <si>
    <t>Švietimo skyrius</t>
  </si>
  <si>
    <t>Neringos gimnazija</t>
  </si>
  <si>
    <t>Neringos meno mokykla</t>
  </si>
  <si>
    <t>Neringos sporto mokykla</t>
  </si>
  <si>
    <t>Miesto tvarkymo ir statybos skyrius</t>
  </si>
  <si>
    <t>Socialinės paramos skyrius</t>
  </si>
  <si>
    <t>Nidos lopšelio-darželio „Ąžuoliukas“ pastato modernizavimas (T)</t>
  </si>
  <si>
    <t>Neringos gimnazijos pastato modernizavimas (T)</t>
  </si>
  <si>
    <t>Juodkrantės IU pastato modernizavimas (T)</t>
  </si>
  <si>
    <t>Projekto „Atviros ekosistemos atsiskaitymams negrynaisiais pinigais bendrojo ugdymo įstaigų valgyklose kūrimas“ įgyvendinimas (P)</t>
  </si>
  <si>
    <t>Neringos meno mokyklos pastato atnaujinimas (T)</t>
  </si>
  <si>
    <t>Neringos meno mokyklos veiklos užtikrinimas (T)</t>
  </si>
  <si>
    <t>Neringos meno mokyklos tarptautinio projekto „Tarpkultūrinė bendrystė“ įgyvendinimas (T)</t>
  </si>
  <si>
    <t>Neringos sporto mokyklos veiklos užtikrinimas (T)</t>
  </si>
  <si>
    <t xml:space="preserve"> FŠPUP finansavimas mokymo lėšomis (T)</t>
  </si>
  <si>
    <t>NU programų NVŠ lėšomis vykdymas (T)</t>
  </si>
  <si>
    <t>Neringos sporto mokyklos pastato atnaujinimas (T)</t>
  </si>
  <si>
    <t>Edukacinių renginių mokiniams organizavimas (T)</t>
  </si>
  <si>
    <t>Pasirengimas ir dalyvavimas Lietuvos moksleivių dainų šventėje  (T)</t>
  </si>
  <si>
    <t>Pedagoginės psichologinės pagalbos teikimas  (T)</t>
  </si>
  <si>
    <t>Spec. poreikių vaikų (mokinių) įtraukties programų vykdymas (t)</t>
  </si>
  <si>
    <t>Koordinuotai teikiamų paslaugų vaikams nuo gimimo iki 18 m. (turintiems did. ir l. did. SUP – iki 21 m.) ir vaiko atstovams pagal įstatymą koordinavimas (T)</t>
  </si>
  <si>
    <t>Renginių, pedagogų kompetencijų tobulinimui, organizavimas (T)</t>
  </si>
  <si>
    <t>Stažuočių, mokymų pedagogų kompetencijų tobulinimui organizavimas (T)</t>
  </si>
  <si>
    <t>Pedagogų inovacijų skatinimas (T)</t>
  </si>
  <si>
    <t>Neformaliojo suaugusiųjų švietimo ir tęstinio mokymosi programų finansavimas (T)</t>
  </si>
  <si>
    <t>Švietimo bendruomenę motyvuojančių priemonių finansavimas (T)</t>
  </si>
  <si>
    <t xml:space="preserve">Ugdymosi pagal VUP kitoje savivaldybėje kompensavimo sistemos finansavimas (T)
</t>
  </si>
  <si>
    <t>2.2.3.1.1.</t>
  </si>
  <si>
    <t>2.2.3.1.3.</t>
  </si>
  <si>
    <t>2.2.3.2.1.</t>
  </si>
  <si>
    <t>2.2.3.2.2.</t>
  </si>
  <si>
    <t>Aktyvaus poilsio, laisvalaikio, sporto infrastruktūros atnaujinimas ir įrengimas
(T)</t>
  </si>
  <si>
    <t>Sporto zonų atnaujinimas ir įrengimas (T)</t>
  </si>
  <si>
    <t>Sporto renginių savivaldybėje ar partnerio teisėmis organizavimas (T)</t>
  </si>
  <si>
    <t>Geriausiųjų  sportininkų skatinimas (T)</t>
  </si>
  <si>
    <t xml:space="preserve">Užtikrinti kokybišką švietimo paslaugų teikimą   </t>
  </si>
  <si>
    <t xml:space="preserve">Išvystyti gyventojų  ir svečių poreikius atitinkančias sporto, fizinio aktyvumo ir poilsio paslaugas bei infrastruktūrą </t>
  </si>
  <si>
    <t>Strateginio planavimo, investicijų ir turizmo skyrius</t>
  </si>
  <si>
    <t>Priemonės pavadinimas</t>
  </si>
  <si>
    <t>TIKSLŲ, UŽDAVINIŲ, PRIEMONIŲ IR VEIKLŲ IR IŠLAIDŲ SUVESTINĖ</t>
  </si>
  <si>
    <t>Savivaldybės strateginio plėtros plano priemonės kodas</t>
  </si>
  <si>
    <t>Viso:</t>
  </si>
  <si>
    <t>Efektyvus Neringos savivaldybės valdymas</t>
  </si>
  <si>
    <t>Patrauklios aplinkos gyvenimui ir poilsiui kūrimas</t>
  </si>
  <si>
    <t xml:space="preserve">Šiuolaikinius poreikius atitinkančios ikimokyklinių ir bendrojo ugdymo įstaigų veiklos užtikrinimas
</t>
  </si>
  <si>
    <t>3.2.1.1.</t>
  </si>
  <si>
    <t xml:space="preserve">Šiuolaikinius poreikius atitinkančios neformaliojo ugdymo įstaigų veiklos  užtikrinimas
</t>
  </si>
  <si>
    <t>3.2.1.2.</t>
  </si>
  <si>
    <t xml:space="preserve">Ugdymo programų rėmimo įgyvendinimas
</t>
  </si>
  <si>
    <t xml:space="preserve">Pedagogų kompetencijų tobulinimo organizavimas
</t>
  </si>
  <si>
    <t xml:space="preserve">Neformaliųjų ugdymo programų suaugusiesiems parengimas ir įgyvendinimas
</t>
  </si>
  <si>
    <t xml:space="preserve">Motyvavimo ugdymui (si) sistemų sukūrimas bei tobulinimas
</t>
  </si>
  <si>
    <t>Iš viso uždaviniui:</t>
  </si>
  <si>
    <t xml:space="preserve">Sporto renginių organizavimas ir sporto propagavimas
</t>
  </si>
  <si>
    <t xml:space="preserve">Fiziniam aktyvumui skirtos infrastruktūros ir erdvių sukūrimas, atnaujinimas ir pritaikymas </t>
  </si>
  <si>
    <t>Iš viso prioritetui:</t>
  </si>
  <si>
    <t>Iš viso tikslui:</t>
  </si>
  <si>
    <t>Iš viso programai:</t>
  </si>
  <si>
    <t>2024 m. poreikis</t>
  </si>
  <si>
    <t>Lėšų poreikis</t>
  </si>
  <si>
    <t>SAVIVALDYBĖS  LĖŠOS, IŠ VISO:</t>
  </si>
  <si>
    <t>Savivaldybės biudžetas (įskaitant skolintas lėšas) (SB)</t>
  </si>
  <si>
    <t>Visuomenės sveikatos rėmimo specialioji programa (VSP)</t>
  </si>
  <si>
    <t>Lietuvos Respublikos valstybės biudžeto dotacijos (VB)</t>
  </si>
  <si>
    <t>Pajamų įmokos ir kitos pajamos (SPP)</t>
  </si>
  <si>
    <t>Europos Sąjungos ir kitos tarptautinės finansinės paramos lėšos (ESF)</t>
  </si>
  <si>
    <t>Skolintos lėšos (SL)</t>
  </si>
  <si>
    <t>Ankstesnių metų likučiai (SVA)</t>
  </si>
  <si>
    <t>KITI ŠALTINIAI, IŠ VISO:</t>
  </si>
  <si>
    <t>Kiti šaltiniai (Europos Sąjungos finansinė parama projektams įgyvendinti ir kitos teisėtai gautos lėšos, nurodant atskirus šaltinius) (KTF)</t>
  </si>
  <si>
    <t>IŠ VISO programai finansuoti pagal finansavimo šaltinius (1 ir 2 punktai)</t>
  </si>
  <si>
    <t>Iš jų: regioninių pažangos priemonių lėšos (RPP)</t>
  </si>
  <si>
    <t>IŠ VISO:</t>
  </si>
  <si>
    <t>VB</t>
  </si>
  <si>
    <t>Stebėsenos rodiklio kodas</t>
  </si>
  <si>
    <t>Stebėsenos rodiklio pavadinimas</t>
  </si>
  <si>
    <t>Savivaldybės strateginio plėtros plano rodiklis</t>
  </si>
  <si>
    <t>(matavimo vnt.)</t>
  </si>
  <si>
    <t>R-03-02-02</t>
  </si>
  <si>
    <t>R-03-02-01</t>
  </si>
  <si>
    <t>Neformaliojo švietimo galimybėmis mokykloje ir kitur besinaudojančių mokinių dalis, proc.</t>
  </si>
  <si>
    <t>R-03-02-03</t>
  </si>
  <si>
    <t>R-03-02-04</t>
  </si>
  <si>
    <t>Aukščiausios kvalifikacijos mokytojų (metodininkų ir ekspertų) dalis, proc.</t>
  </si>
  <si>
    <t>R-03-02-05</t>
  </si>
  <si>
    <t>Pasitenkinimo lygis teikiamomis ugdymo paslaugomis, proc.</t>
  </si>
  <si>
    <t>R-02-02-01</t>
  </si>
  <si>
    <t>R-02-02-02</t>
  </si>
  <si>
    <t>Atnaujintos ir įrengtos sporto zonos ir infrastruktūra, sk.</t>
  </si>
  <si>
    <t>02. Švietimo ir sporto veiklos programa</t>
  </si>
  <si>
    <t>3.2 tikslas. Viešųjų paslaugų kokybės gerinimas</t>
  </si>
  <si>
    <t>3.2.1.1.1 veikla. Nidos lopšelio-darželio „Ąžuoliukas“ pastato modernizavimas</t>
  </si>
  <si>
    <t>V-03-02-01-01-01-01</t>
  </si>
  <si>
    <t>3.2.1.1.2 veikla. Neringos gimnazijos pastato modernizavimas</t>
  </si>
  <si>
    <t>V-03-02-01-01-02-01</t>
  </si>
  <si>
    <t xml:space="preserve">3.2.1.1.3 veikla. Juodkrantės IU pastato modernizavimas </t>
  </si>
  <si>
    <t>V-03-02-01-01-03-01</t>
  </si>
  <si>
    <t>3.2.1.1.4 veikla. Neringos gimnazijos veiklos užtikrinimas</t>
  </si>
  <si>
    <t>V-03-02-01-01-04-01</t>
  </si>
  <si>
    <t>V-03-02-01-01-04-02</t>
  </si>
  <si>
    <t>V-03-02-01-01-04-03</t>
  </si>
  <si>
    <t>V-03-02-01-01-04-04</t>
  </si>
  <si>
    <t>V-03-02-01-01-04-05</t>
  </si>
  <si>
    <t>3.2.1.1.5 veikla. Nidos lopšelio-darželio „Ąžuoliukas“ veiklos užtikrinimas</t>
  </si>
  <si>
    <t>V-03-02-01-01-05-01</t>
  </si>
  <si>
    <t>V-03-02-01-01-05-02</t>
  </si>
  <si>
    <t>V-03-02-01-01-05-03</t>
  </si>
  <si>
    <t>3.2.1.1.7 veikla. Projekto „Atviros ekosistemos atsiskaitymams negrynaisiais pinigais bendrojo ugdymo įstaigų valgyklose kūrimas“ įgyvendinimas</t>
  </si>
  <si>
    <t>3.2.1.2.1 veikla. Neringos meno mokyklos pastato atnaujinimas</t>
  </si>
  <si>
    <t>V-03-02-01-02-01</t>
  </si>
  <si>
    <t>3.2.1.2.2 veikla. Neringos meno mokyklos veiklos užtikrinimas</t>
  </si>
  <si>
    <t>V-03-02-01-02-02-01</t>
  </si>
  <si>
    <t>V-03-02-01-02-02-02</t>
  </si>
  <si>
    <t>3.2.1.2.4 veikla. Neringos sporto mokyklos veiklos užtikrinimas</t>
  </si>
  <si>
    <t>V-03-02-01-02-04-01</t>
  </si>
  <si>
    <t>V-03-02-01-02-04-02</t>
  </si>
  <si>
    <t>3.2.1.2.5 veikla. FŠPUP finansavimas mokymo lėšomis</t>
  </si>
  <si>
    <t>V-03-02-01-02-05</t>
  </si>
  <si>
    <t>3.2.1.2.6 veikla. NU programų NVŠ lėšomis vykdymas</t>
  </si>
  <si>
    <t>V-03-02-01-02-06</t>
  </si>
  <si>
    <t>3.2.1.2.7 veikla. Neringos sporto mokyklos pastato atnaujinimas</t>
  </si>
  <si>
    <t>V-03-02-01-02-07</t>
  </si>
  <si>
    <t>3.2.1.3.1 veikla. Edukacinių renginių mokiniams organizavimas</t>
  </si>
  <si>
    <t>V-03-02-01-03-01</t>
  </si>
  <si>
    <t>3.2.1.3.2 veikla. Pasirengimas ir dalyvavimas Lietuvos moksleivių dainų šventėje</t>
  </si>
  <si>
    <t>V-03-02-01-03-02</t>
  </si>
  <si>
    <t>3.2.1.3.3 veikla. Pedagoginės psichologinės pagalbos teikimas</t>
  </si>
  <si>
    <t>V-03-02-01-03-03</t>
  </si>
  <si>
    <t>3.2.1.3.4 veikla. Spec. poreikių vaikų (mokinių) įtraukties programų vykdymas</t>
  </si>
  <si>
    <t>V-03-02-01-03-04</t>
  </si>
  <si>
    <t>3.2.1.3.5 veikla. Tinklaveikos programų (hibridinio mokymo modelio) sukūrimas ir įgyvendinimas</t>
  </si>
  <si>
    <t>V-03-02-01-03-05</t>
  </si>
  <si>
    <t>3.2.1.3.6 veikla. Koordinuotai teikiamų paslaugų vaikams nuo gimimo iki 18 m. (turintiems did. ir l. did. SUP – iki 21 m.) ir vaiko atstovams pagal įstatymą koordinavimas</t>
  </si>
  <si>
    <t>V-03-02-01-03-06</t>
  </si>
  <si>
    <t>3.2.1.4.1 veikla. Renginių, pedagogų kompetencijų tobulinimui, organizavimas</t>
  </si>
  <si>
    <t>V-03-02-01-04-01</t>
  </si>
  <si>
    <t>3.2.1.4.2 veikla. Stažuočių, mokymų pedagogų kompetencijų tobulinimui organizavimas</t>
  </si>
  <si>
    <t>V-03-02-01-04-02-01</t>
  </si>
  <si>
    <t>V-03-02-01-04-02-02</t>
  </si>
  <si>
    <t>3.2.1.4.3 veikla. Pedagogų inovacijų skatinimas</t>
  </si>
  <si>
    <t>V-03-02-01-04-03</t>
  </si>
  <si>
    <t>3.2.1.5.1 veikla. Neformaliojo suaugusiųjų švietimo ir tęstinio mokymosi programų finansavimas</t>
  </si>
  <si>
    <t>V-03-02-01-05-01-01</t>
  </si>
  <si>
    <t>V-03-02-01-05-01-02</t>
  </si>
  <si>
    <t>3.2.1.6.1 veikla. Švietimo bendruomenę motyvuojančių priemonių finansavimas</t>
  </si>
  <si>
    <t>V-03-02-01-06-01</t>
  </si>
  <si>
    <t>3.2.1.6.2 veikla. Ugdymosi pagal VUP kitoje savivaldybėje kompensavimo sistemos finansavimas</t>
  </si>
  <si>
    <t>V-03-02-01-06-02</t>
  </si>
  <si>
    <t>2.2 tikslas. Užtikrinti kultūrai, sportui ir gyvenimui patrauklios aplinkos kūrimą</t>
  </si>
  <si>
    <t>2.2.3.1.1 veikla. Aktyvaus poilsio, laisvalaikio, sporto infrastruktūros atnaujinimas ir įrengimas</t>
  </si>
  <si>
    <t>V-02-02-03-01-01-01</t>
  </si>
  <si>
    <t>V-02-02-03-01-01-02</t>
  </si>
  <si>
    <t>2.2.3.1.3 veikla. Sporto zonų atnaujinimas ir įrengimas</t>
  </si>
  <si>
    <t>2.2.3.2.1 veikla. Sporto renginių savivaldybėje ar partnerio teisėmis organizavimas</t>
  </si>
  <si>
    <t>V-02-02-03-02-01-01</t>
  </si>
  <si>
    <t>V-02-02-03-02-01-02</t>
  </si>
  <si>
    <t>3.2</t>
  </si>
  <si>
    <t>3.2.1.3.</t>
  </si>
  <si>
    <t>3.2.1.4.</t>
  </si>
  <si>
    <t>3.2.1.5.</t>
  </si>
  <si>
    <t>3.2.1.6.</t>
  </si>
  <si>
    <t>2.2.</t>
  </si>
  <si>
    <t>2.2.3.1.</t>
  </si>
  <si>
    <t>2.2.3.2.</t>
  </si>
  <si>
    <t>3.2.1.1.4</t>
  </si>
  <si>
    <t>Neringos gimnazijos veiklos užtikrinimas (T)</t>
  </si>
  <si>
    <t>3.2.1.1.5</t>
  </si>
  <si>
    <t>Nidos lopšelio-darželio „Ąžuoliukas“ veiklos užtikrinimas (T)</t>
  </si>
  <si>
    <t>Nidos lopšelis-darželis „Ąžuoliukas“</t>
  </si>
  <si>
    <t>Savivaldybės biudžeto lėšos (SBB)</t>
  </si>
  <si>
    <t>Lietuvos Respublikos Savivaldybei skirtos Mokymo lėšos (SML)</t>
  </si>
  <si>
    <t>3.2.1.3</t>
  </si>
  <si>
    <t>n.d.</t>
  </si>
  <si>
    <t xml:space="preserve">Išmaniojo kasos aparato komplektas, vnt. </t>
  </si>
  <si>
    <t>Elektroniniai mokinių pažymėjimai, vnt.</t>
  </si>
  <si>
    <t>V-03-02-01-01-07-01</t>
  </si>
  <si>
    <t>V-03-02-01-01-07-02</t>
  </si>
  <si>
    <t>V-03-02-01-01-07-03</t>
  </si>
  <si>
    <t xml:space="preserve">Bankinių kortelių skaitytuvas, vnt. </t>
  </si>
  <si>
    <t>Pastato ir aplinkos remontas ir modernizavimas pagal mokyklos SVP, vnt.</t>
  </si>
  <si>
    <t>Pagrindinį ir aukštesnį PUPP lygį pasiekusių mokinių dalis, proc.</t>
  </si>
  <si>
    <t>Pastato, patalpų ir aplinkos remontas ir modernizavimas pagal mokyklos SVP, vnt.</t>
  </si>
  <si>
    <t>2.2.3.1.4.</t>
  </si>
  <si>
    <t>Sveikatingumo tako Nidoje (prie kopų)  įrengimas (T)</t>
  </si>
  <si>
    <t>V-02-02-03-01-03-01</t>
  </si>
  <si>
    <t>V-02-02-03-01-04-01</t>
  </si>
  <si>
    <t>Iš jo:</t>
  </si>
  <si>
    <t>02 Švietimo ir sporto veiklos programa</t>
  </si>
  <si>
    <t>Ikimokykliniame ir priešmokykliniame ugdyme dalyvaujančių 3–5 metų vaikų dalis, proc.</t>
  </si>
  <si>
    <t>Mokinių, turinčių specialiųjų ugdymosi poreikių, ugdomų integruotai bendrosios paskirties mokyklose, dalis, proc.</t>
  </si>
  <si>
    <t>Tris ir daugiau valstybinių brandos egzaminų išlaikiusių abiturientų dalis, proc.</t>
  </si>
  <si>
    <t xml:space="preserve">3.2.1 uždavinys. Užtikrinti kokybišką švietimo paslaugų teikimą </t>
  </si>
  <si>
    <t>BU gavėjų sk.</t>
  </si>
  <si>
    <t>IU ir PU gavėjų sk.</t>
  </si>
  <si>
    <t>NU gavėjų sk.</t>
  </si>
  <si>
    <t>Programos ugdytiniai, sk.</t>
  </si>
  <si>
    <t>Įvykdytos programos, sk.</t>
  </si>
  <si>
    <t>Organizuotas renginys, sk.</t>
  </si>
  <si>
    <t>Pedagoginės psichologinės pagalbos gavėjų, sk.</t>
  </si>
  <si>
    <t>Spec. poreikių vaikų (mokinių) įtraukties programų, sk.</t>
  </si>
  <si>
    <t>Tinklaveikos programos, sk.</t>
  </si>
  <si>
    <t>Atvejų, kai VGK siūlymu vaikams buvo suteiktos koordinuotai teikiamos švietimo, socialinės ir sveikatos priežiūros paslaugos, dalis nuo visų svarstytų atvejų, proc.</t>
  </si>
  <si>
    <t>Dalyvių sk.</t>
  </si>
  <si>
    <t>Įgyvendinta programa, sk.</t>
  </si>
  <si>
    <t>Motyvuojančios sistemos, sk.</t>
  </si>
  <si>
    <t>Asmenų, besinaudojančių ugdymosi kompensavimo sistema, sk.</t>
  </si>
  <si>
    <t xml:space="preserve">Sporto renginiuose dalyvavusių dalyvių pasitenkinimo lygis, proc. </t>
  </si>
  <si>
    <t xml:space="preserve">2.2.3 uždavinys. Išvystyti gyventojų ir svečių poreikius atitinkančias sporto, fizinio aktyvumo ir poilsio paslaugas bei infrastruktūrą </t>
  </si>
  <si>
    <t>Atnaujinta sporto infrastruktūra, sk.</t>
  </si>
  <si>
    <t>Įrengta aktyvaus poilsio, laisvalaikio, sporto infrastruktūra, sk.</t>
  </si>
  <si>
    <t>Sporto zonos, sk.</t>
  </si>
  <si>
    <t>2.2.3.1.4 veikla. Sveikatingumo tako Nidoje (prie kopų) įrengimas</t>
  </si>
  <si>
    <t>Dalyvavimas Europos, Pasaulio buriavimo čempionatų organizavime, sk.</t>
  </si>
  <si>
    <t>Vienai sąlyginei mokytojo pareigybei tenkančių mokinių sk. BU mokyklose, sk.</t>
  </si>
  <si>
    <t>Savivaldybės priklausomybės mokyklose ugdomų 3–5 metų vaikų, kurių deklaruota gyvenamoji vieta yra kitoje savivaldybėje, dalis, proc. (ŠVIS)</t>
  </si>
  <si>
    <t>Paskatintų pedagogų sk., vnt.</t>
  </si>
  <si>
    <t>2.3.2.1.</t>
  </si>
  <si>
    <t>2.3.1.6.</t>
  </si>
  <si>
    <t>KTF</t>
  </si>
  <si>
    <t>3.2.1.1.8</t>
  </si>
  <si>
    <t>Mokyklų aprūpinimo geltonaisiais autobusais programos įgyvendinimas (P)</t>
  </si>
  <si>
    <t>V-03-02-01-01-08-01</t>
  </si>
  <si>
    <t>Mokyklinis autobusas, vnt.</t>
  </si>
  <si>
    <t>3.2.1.1.8 veikla. Mokyklų aprūpinimo geltonaisiais autobusais programos įgyvendinimas</t>
  </si>
  <si>
    <t>2024 m. asignavimai (tūkst. Eur)</t>
  </si>
  <si>
    <t xml:space="preserve">2025–2027 METŲ STRATEGINIO VEIKLOS PLANO  (PROGRAMOS) ATASKAITA </t>
  </si>
  <si>
    <t>2025 m. poreikis (tūkst. Eur)</t>
  </si>
  <si>
    <t>2025 m. asignavimai (tūkst. Eur)</t>
  </si>
  <si>
    <t>Siektinos stebėsenos rodiklių reikšmės 2025 m.</t>
  </si>
  <si>
    <t>Faktinės stebėsenos rodiklių reikšmės 2025 m.</t>
  </si>
  <si>
    <t>2.2.3.2.2 veikla. Geriausiųjų  sportininkų skatinimas</t>
  </si>
  <si>
    <t>V-02-02-03-02-02</t>
  </si>
  <si>
    <t>Paskatintų sportininkų skaičius, asm.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</si>
</sst>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00"/>
  </numFmts>
  <fonts count="43" x14ac:knownFonts="1">
    <font>
      <sz val="11"/>
      <color indexed="8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4"/>
      <color indexed="8"/>
      <name val="Times New Roman"/>
      <family val="1"/>
      <charset val="186"/>
    </font>
    <font>
      <sz val="14"/>
      <color indexed="8"/>
      <name val="Calibri"/>
      <family val="2"/>
      <charset val="186"/>
    </font>
    <font>
      <b/>
      <sz val="14"/>
      <color indexed="8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4"/>
      <name val="Calibri"/>
      <family val="2"/>
      <charset val="186"/>
    </font>
    <font>
      <b/>
      <sz val="14"/>
      <color indexed="8"/>
      <name val="Calibri"/>
      <family val="2"/>
      <charset val="186"/>
    </font>
    <font>
      <sz val="8"/>
      <name val="Calibri"/>
      <family val="2"/>
    </font>
    <font>
      <b/>
      <sz val="16"/>
      <name val="Times New Roman"/>
      <family val="1"/>
      <charset val="186"/>
    </font>
    <font>
      <sz val="16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1"/>
      <color indexed="8"/>
      <name val="Times New Roman"/>
      <family val="1"/>
      <charset val="186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9D08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BC2E6"/>
        <bgColor auto="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DBE5F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40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2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43" fontId="25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5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5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5" fillId="0" borderId="0" applyFont="0" applyFill="0" applyBorder="0" applyAlignment="0" applyProtection="0"/>
  </cellStyleXfs>
  <cellXfs count="299">
    <xf numFmtId="0" fontId="0" fillId="0" borderId="0" xfId="0"/>
    <xf numFmtId="0" fontId="24" fillId="0" borderId="0" xfId="0" applyFont="1"/>
    <xf numFmtId="0" fontId="24" fillId="0" borderId="0" xfId="0" applyFont="1" applyAlignment="1">
      <alignment wrapText="1"/>
    </xf>
    <xf numFmtId="0" fontId="24" fillId="37" borderId="0" xfId="0" applyFont="1" applyFill="1"/>
    <xf numFmtId="0" fontId="0" fillId="37" borderId="0" xfId="0" applyFill="1"/>
    <xf numFmtId="49" fontId="23" fillId="0" borderId="0" xfId="0" applyNumberFormat="1" applyFont="1" applyAlignment="1">
      <alignment horizontal="left" vertical="center"/>
    </xf>
    <xf numFmtId="0" fontId="26" fillId="0" borderId="0" xfId="0" applyFont="1"/>
    <xf numFmtId="0" fontId="27" fillId="0" borderId="0" xfId="0" applyFont="1"/>
    <xf numFmtId="0" fontId="30" fillId="34" borderId="39" xfId="0" applyFont="1" applyFill="1" applyBorder="1" applyAlignment="1">
      <alignment horizontal="left" vertical="center" wrapText="1"/>
    </xf>
    <xf numFmtId="0" fontId="30" fillId="34" borderId="14" xfId="0" applyFont="1" applyFill="1" applyBorder="1" applyAlignment="1">
      <alignment horizontal="left" vertical="center" wrapText="1"/>
    </xf>
    <xf numFmtId="0" fontId="26" fillId="39" borderId="14" xfId="0" applyFont="1" applyFill="1" applyBorder="1" applyAlignment="1">
      <alignment horizontal="left" vertical="center"/>
    </xf>
    <xf numFmtId="0" fontId="26" fillId="38" borderId="1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 vertical="center" wrapText="1"/>
    </xf>
    <xf numFmtId="164" fontId="30" fillId="0" borderId="14" xfId="0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164" fontId="30" fillId="0" borderId="12" xfId="0" applyNumberFormat="1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28" fillId="36" borderId="47" xfId="0" applyFont="1" applyFill="1" applyBorder="1" applyAlignment="1">
      <alignment horizontal="center" vertical="center"/>
    </xf>
    <xf numFmtId="164" fontId="28" fillId="36" borderId="27" xfId="0" applyNumberFormat="1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wrapText="1"/>
    </xf>
    <xf numFmtId="0" fontId="31" fillId="0" borderId="0" xfId="0" applyFont="1"/>
    <xf numFmtId="0" fontId="30" fillId="0" borderId="14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164" fontId="30" fillId="0" borderId="15" xfId="0" applyNumberFormat="1" applyFont="1" applyBorder="1" applyAlignment="1">
      <alignment horizontal="center" vertical="center" wrapText="1"/>
    </xf>
    <xf numFmtId="0" fontId="29" fillId="36" borderId="47" xfId="0" applyFont="1" applyFill="1" applyBorder="1" applyAlignment="1">
      <alignment horizontal="center" vertical="center"/>
    </xf>
    <xf numFmtId="164" fontId="29" fillId="36" borderId="27" xfId="0" applyNumberFormat="1" applyFont="1" applyFill="1" applyBorder="1" applyAlignment="1">
      <alignment horizontal="center" vertical="center"/>
    </xf>
    <xf numFmtId="164" fontId="30" fillId="0" borderId="36" xfId="0" applyNumberFormat="1" applyFont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164" fontId="28" fillId="36" borderId="15" xfId="0" applyNumberFormat="1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164" fontId="26" fillId="0" borderId="15" xfId="0" applyNumberFormat="1" applyFont="1" applyBorder="1" applyAlignment="1">
      <alignment horizontal="center" vertical="center"/>
    </xf>
    <xf numFmtId="164" fontId="28" fillId="41" borderId="28" xfId="0" applyNumberFormat="1" applyFont="1" applyFill="1" applyBorder="1" applyAlignment="1">
      <alignment horizontal="center"/>
    </xf>
    <xf numFmtId="164" fontId="26" fillId="0" borderId="13" xfId="0" applyNumberFormat="1" applyFont="1" applyBorder="1" applyAlignment="1">
      <alignment horizontal="center" vertical="center" wrapText="1"/>
    </xf>
    <xf numFmtId="164" fontId="26" fillId="0" borderId="14" xfId="0" applyNumberFormat="1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64" fontId="26" fillId="0" borderId="15" xfId="0" applyNumberFormat="1" applyFont="1" applyBorder="1" applyAlignment="1">
      <alignment horizontal="center" vertical="center" wrapText="1"/>
    </xf>
    <xf numFmtId="164" fontId="30" fillId="0" borderId="13" xfId="0" applyNumberFormat="1" applyFont="1" applyBorder="1" applyAlignment="1">
      <alignment horizontal="center" vertical="center" wrapText="1"/>
    </xf>
    <xf numFmtId="164" fontId="26" fillId="0" borderId="12" xfId="0" applyNumberFormat="1" applyFont="1" applyBorder="1" applyAlignment="1">
      <alignment horizontal="center" vertical="center" wrapText="1"/>
    </xf>
    <xf numFmtId="0" fontId="26" fillId="39" borderId="23" xfId="0" applyFont="1" applyFill="1" applyBorder="1"/>
    <xf numFmtId="164" fontId="29" fillId="35" borderId="27" xfId="0" applyNumberFormat="1" applyFont="1" applyFill="1" applyBorder="1" applyAlignment="1">
      <alignment horizontal="center" vertical="center"/>
    </xf>
    <xf numFmtId="0" fontId="32" fillId="0" borderId="0" xfId="0" applyFont="1"/>
    <xf numFmtId="164" fontId="28" fillId="39" borderId="20" xfId="0" applyNumberFormat="1" applyFont="1" applyFill="1" applyBorder="1" applyAlignment="1">
      <alignment horizontal="center" vertical="center"/>
    </xf>
    <xf numFmtId="0" fontId="28" fillId="0" borderId="0" xfId="0" applyFont="1"/>
    <xf numFmtId="164" fontId="28" fillId="34" borderId="20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27" fillId="37" borderId="0" xfId="0" applyFont="1" applyFill="1"/>
    <xf numFmtId="0" fontId="30" fillId="34" borderId="14" xfId="0" applyFont="1" applyFill="1" applyBorder="1" applyAlignment="1">
      <alignment vertical="center" wrapText="1"/>
    </xf>
    <xf numFmtId="0" fontId="26" fillId="39" borderId="14" xfId="0" applyFont="1" applyFill="1" applyBorder="1" applyAlignment="1">
      <alignment vertical="center"/>
    </xf>
    <xf numFmtId="0" fontId="26" fillId="39" borderId="12" xfId="0" applyFont="1" applyFill="1" applyBorder="1" applyAlignment="1">
      <alignment horizontal="center"/>
    </xf>
    <xf numFmtId="0" fontId="30" fillId="34" borderId="44" xfId="0" applyFont="1" applyFill="1" applyBorder="1" applyAlignment="1">
      <alignment horizontal="center" wrapText="1"/>
    </xf>
    <xf numFmtId="0" fontId="26" fillId="39" borderId="25" xfId="0" applyFont="1" applyFill="1" applyBorder="1" applyAlignment="1">
      <alignment horizontal="center"/>
    </xf>
    <xf numFmtId="0" fontId="26" fillId="35" borderId="25" xfId="0" applyFont="1" applyFill="1" applyBorder="1" applyAlignment="1">
      <alignment horizontal="center"/>
    </xf>
    <xf numFmtId="0" fontId="30" fillId="34" borderId="39" xfId="0" applyFont="1" applyFill="1" applyBorder="1" applyAlignment="1">
      <alignment vertical="center" wrapText="1"/>
    </xf>
    <xf numFmtId="0" fontId="30" fillId="39" borderId="14" xfId="0" applyFont="1" applyFill="1" applyBorder="1"/>
    <xf numFmtId="0" fontId="26" fillId="34" borderId="14" xfId="0" applyFont="1" applyFill="1" applyBorder="1"/>
    <xf numFmtId="0" fontId="30" fillId="34" borderId="42" xfId="0" applyFont="1" applyFill="1" applyBorder="1" applyAlignment="1">
      <alignment vertical="center" wrapText="1"/>
    </xf>
    <xf numFmtId="0" fontId="26" fillId="39" borderId="13" xfId="0" applyFont="1" applyFill="1" applyBorder="1"/>
    <xf numFmtId="0" fontId="26" fillId="39" borderId="15" xfId="0" applyFont="1" applyFill="1" applyBorder="1"/>
    <xf numFmtId="0" fontId="26" fillId="39" borderId="14" xfId="0" applyFont="1" applyFill="1" applyBorder="1"/>
    <xf numFmtId="0" fontId="26" fillId="38" borderId="14" xfId="0" applyFont="1" applyFill="1" applyBorder="1"/>
    <xf numFmtId="0" fontId="27" fillId="38" borderId="14" xfId="0" applyFont="1" applyFill="1" applyBorder="1"/>
    <xf numFmtId="0" fontId="34" fillId="44" borderId="19" xfId="0" applyFont="1" applyFill="1" applyBorder="1" applyAlignment="1">
      <alignment horizontal="center" vertical="center" wrapText="1"/>
    </xf>
    <xf numFmtId="0" fontId="34" fillId="44" borderId="37" xfId="0" applyFont="1" applyFill="1" applyBorder="1" applyAlignment="1">
      <alignment horizontal="center" vertical="center" wrapText="1"/>
    </xf>
    <xf numFmtId="165" fontId="34" fillId="44" borderId="52" xfId="0" applyNumberFormat="1" applyFont="1" applyFill="1" applyBorder="1" applyAlignment="1">
      <alignment horizontal="center"/>
    </xf>
    <xf numFmtId="0" fontId="36" fillId="50" borderId="5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6" fillId="50" borderId="57" xfId="0" applyFont="1" applyFill="1" applyBorder="1" applyAlignment="1">
      <alignment horizontal="center" vertical="center" wrapText="1"/>
    </xf>
    <xf numFmtId="164" fontId="34" fillId="34" borderId="37" xfId="0" applyNumberFormat="1" applyFont="1" applyFill="1" applyBorder="1" applyAlignment="1">
      <alignment horizontal="center"/>
    </xf>
    <xf numFmtId="164" fontId="35" fillId="0" borderId="41" xfId="0" applyNumberFormat="1" applyFont="1" applyBorder="1" applyAlignment="1">
      <alignment horizontal="center"/>
    </xf>
    <xf numFmtId="164" fontId="35" fillId="48" borderId="41" xfId="0" applyNumberFormat="1" applyFont="1" applyFill="1" applyBorder="1" applyAlignment="1">
      <alignment horizontal="center"/>
    </xf>
    <xf numFmtId="164" fontId="35" fillId="0" borderId="52" xfId="0" applyNumberFormat="1" applyFont="1" applyBorder="1" applyAlignment="1">
      <alignment horizontal="center"/>
    </xf>
    <xf numFmtId="164" fontId="34" fillId="34" borderId="55" xfId="0" applyNumberFormat="1" applyFont="1" applyFill="1" applyBorder="1" applyAlignment="1">
      <alignment horizontal="center"/>
    </xf>
    <xf numFmtId="164" fontId="35" fillId="0" borderId="56" xfId="0" applyNumberFormat="1" applyFont="1" applyBorder="1" applyAlignment="1">
      <alignment horizontal="center"/>
    </xf>
    <xf numFmtId="164" fontId="35" fillId="0" borderId="53" xfId="0" applyNumberFormat="1" applyFont="1" applyBorder="1" applyAlignment="1">
      <alignment horizontal="center"/>
    </xf>
    <xf numFmtId="164" fontId="34" fillId="44" borderId="58" xfId="0" applyNumberFormat="1" applyFont="1" applyFill="1" applyBorder="1" applyAlignment="1">
      <alignment horizontal="center"/>
    </xf>
    <xf numFmtId="164" fontId="30" fillId="0" borderId="14" xfId="0" applyNumberFormat="1" applyFont="1" applyBorder="1" applyAlignment="1">
      <alignment horizontal="center" vertical="center"/>
    </xf>
    <xf numFmtId="164" fontId="27" fillId="0" borderId="0" xfId="0" applyNumberFormat="1" applyFont="1"/>
    <xf numFmtId="0" fontId="30" fillId="34" borderId="14" xfId="0" applyFont="1" applyFill="1" applyBorder="1"/>
    <xf numFmtId="0" fontId="26" fillId="0" borderId="13" xfId="0" applyFont="1" applyBorder="1" applyAlignment="1">
      <alignment horizontal="center" vertical="center"/>
    </xf>
    <xf numFmtId="164" fontId="26" fillId="0" borderId="13" xfId="0" applyNumberFormat="1" applyFont="1" applyBorder="1" applyAlignment="1">
      <alignment horizontal="center" vertical="center"/>
    </xf>
    <xf numFmtId="164" fontId="29" fillId="41" borderId="27" xfId="0" applyNumberFormat="1" applyFont="1" applyFill="1" applyBorder="1" applyAlignment="1">
      <alignment horizontal="center" vertical="center"/>
    </xf>
    <xf numFmtId="0" fontId="37" fillId="50" borderId="58" xfId="0" applyFont="1" applyFill="1" applyBorder="1" applyAlignment="1">
      <alignment horizontal="center" vertical="center" wrapText="1"/>
    </xf>
    <xf numFmtId="0" fontId="37" fillId="50" borderId="57" xfId="0" applyFont="1" applyFill="1" applyBorder="1" applyAlignment="1">
      <alignment horizontal="center" vertical="center" wrapText="1"/>
    </xf>
    <xf numFmtId="0" fontId="37" fillId="0" borderId="58" xfId="0" applyFont="1" applyBorder="1" applyAlignment="1">
      <alignment horizontal="left" vertical="center" wrapText="1"/>
    </xf>
    <xf numFmtId="0" fontId="37" fillId="0" borderId="57" xfId="0" applyFont="1" applyBorder="1" applyAlignment="1">
      <alignment horizontal="justify" vertical="center" wrapText="1"/>
    </xf>
    <xf numFmtId="0" fontId="37" fillId="0" borderId="57" xfId="0" applyFont="1" applyBorder="1" applyAlignment="1">
      <alignment horizontal="center" vertical="center" wrapText="1"/>
    </xf>
    <xf numFmtId="0" fontId="30" fillId="34" borderId="54" xfId="0" applyFont="1" applyFill="1" applyBorder="1" applyAlignment="1">
      <alignment vertical="center" wrapText="1"/>
    </xf>
    <xf numFmtId="0" fontId="28" fillId="41" borderId="47" xfId="0" applyFont="1" applyFill="1" applyBorder="1" applyAlignment="1">
      <alignment horizontal="center" vertical="center"/>
    </xf>
    <xf numFmtId="164" fontId="28" fillId="41" borderId="27" xfId="0" applyNumberFormat="1" applyFont="1" applyFill="1" applyBorder="1" applyAlignment="1">
      <alignment horizontal="center" vertical="center"/>
    </xf>
    <xf numFmtId="164" fontId="28" fillId="52" borderId="27" xfId="0" applyNumberFormat="1" applyFont="1" applyFill="1" applyBorder="1" applyAlignment="1">
      <alignment horizontal="center" vertical="center"/>
    </xf>
    <xf numFmtId="0" fontId="28" fillId="36" borderId="46" xfId="0" applyFont="1" applyFill="1" applyBorder="1" applyAlignment="1">
      <alignment horizontal="center" vertical="center"/>
    </xf>
    <xf numFmtId="164" fontId="28" fillId="36" borderId="11" xfId="0" applyNumberFormat="1" applyFont="1" applyFill="1" applyBorder="1" applyAlignment="1">
      <alignment horizontal="center" vertical="center"/>
    </xf>
    <xf numFmtId="164" fontId="28" fillId="36" borderId="27" xfId="0" applyNumberFormat="1" applyFont="1" applyFill="1" applyBorder="1" applyAlignment="1">
      <alignment horizontal="center" vertical="center" wrapText="1"/>
    </xf>
    <xf numFmtId="164" fontId="28" fillId="52" borderId="62" xfId="0" applyNumberFormat="1" applyFont="1" applyFill="1" applyBorder="1" applyAlignment="1">
      <alignment horizontal="center" vertical="center"/>
    </xf>
    <xf numFmtId="164" fontId="29" fillId="35" borderId="47" xfId="0" applyNumberFormat="1" applyFont="1" applyFill="1" applyBorder="1" applyAlignment="1">
      <alignment horizontal="center" vertical="center"/>
    </xf>
    <xf numFmtId="164" fontId="28" fillId="34" borderId="63" xfId="0" applyNumberFormat="1" applyFont="1" applyFill="1" applyBorder="1" applyAlignment="1">
      <alignment horizontal="center"/>
    </xf>
    <xf numFmtId="164" fontId="28" fillId="34" borderId="20" xfId="0" applyNumberFormat="1" applyFont="1" applyFill="1" applyBorder="1" applyAlignment="1">
      <alignment horizontal="center"/>
    </xf>
    <xf numFmtId="164" fontId="28" fillId="39" borderId="47" xfId="0" applyNumberFormat="1" applyFont="1" applyFill="1" applyBorder="1" applyAlignment="1">
      <alignment horizontal="center"/>
    </xf>
    <xf numFmtId="164" fontId="28" fillId="39" borderId="27" xfId="0" applyNumberFormat="1" applyFont="1" applyFill="1" applyBorder="1" applyAlignment="1">
      <alignment horizontal="center"/>
    </xf>
    <xf numFmtId="164" fontId="28" fillId="52" borderId="33" xfId="0" applyNumberFormat="1" applyFont="1" applyFill="1" applyBorder="1" applyAlignment="1">
      <alignment horizontal="center" vertical="center"/>
    </xf>
    <xf numFmtId="164" fontId="28" fillId="38" borderId="47" xfId="0" applyNumberFormat="1" applyFont="1" applyFill="1" applyBorder="1" applyAlignment="1">
      <alignment horizontal="center" vertical="center"/>
    </xf>
    <xf numFmtId="164" fontId="28" fillId="38" borderId="27" xfId="0" applyNumberFormat="1" applyFont="1" applyFill="1" applyBorder="1" applyAlignment="1">
      <alignment horizontal="center" vertical="center"/>
    </xf>
    <xf numFmtId="164" fontId="28" fillId="39" borderId="63" xfId="0" applyNumberFormat="1" applyFont="1" applyFill="1" applyBorder="1" applyAlignment="1">
      <alignment horizontal="center" vertical="center"/>
    </xf>
    <xf numFmtId="164" fontId="28" fillId="34" borderId="63" xfId="0" applyNumberFormat="1" applyFont="1" applyFill="1" applyBorder="1" applyAlignment="1">
      <alignment horizontal="center" vertical="center"/>
    </xf>
    <xf numFmtId="164" fontId="34" fillId="47" borderId="37" xfId="0" applyNumberFormat="1" applyFont="1" applyFill="1" applyBorder="1" applyAlignment="1">
      <alignment horizontal="center"/>
    </xf>
    <xf numFmtId="164" fontId="26" fillId="0" borderId="28" xfId="0" applyNumberFormat="1" applyFont="1" applyBorder="1" applyAlignment="1">
      <alignment horizontal="center" vertical="center" wrapText="1"/>
    </xf>
    <xf numFmtId="164" fontId="32" fillId="0" borderId="0" xfId="0" applyNumberFormat="1" applyFont="1"/>
    <xf numFmtId="0" fontId="26" fillId="0" borderId="28" xfId="0" applyFont="1" applyBorder="1" applyAlignment="1">
      <alignment horizontal="center" vertical="center" wrapText="1"/>
    </xf>
    <xf numFmtId="0" fontId="37" fillId="50" borderId="37" xfId="0" applyFont="1" applyFill="1" applyBorder="1" applyAlignment="1">
      <alignment horizontal="center" vertical="center" wrapText="1"/>
    </xf>
    <xf numFmtId="164" fontId="40" fillId="0" borderId="0" xfId="320" applyNumberFormat="1" applyFont="1" applyAlignment="1">
      <alignment horizontal="right"/>
    </xf>
    <xf numFmtId="164" fontId="41" fillId="0" borderId="14" xfId="320" applyNumberFormat="1" applyFont="1" applyBorder="1" applyAlignment="1">
      <alignment horizontal="center" vertical="center"/>
    </xf>
    <xf numFmtId="164" fontId="26" fillId="37" borderId="12" xfId="0" applyNumberFormat="1" applyFont="1" applyFill="1" applyBorder="1" applyAlignment="1">
      <alignment horizontal="center" vertical="center" wrapText="1"/>
    </xf>
    <xf numFmtId="164" fontId="26" fillId="37" borderId="13" xfId="0" applyNumberFormat="1" applyFont="1" applyFill="1" applyBorder="1" applyAlignment="1">
      <alignment horizontal="center" vertical="center" wrapText="1"/>
    </xf>
    <xf numFmtId="0" fontId="39" fillId="0" borderId="58" xfId="0" applyFont="1" applyBorder="1" applyAlignment="1">
      <alignment vertical="center"/>
    </xf>
    <xf numFmtId="0" fontId="39" fillId="0" borderId="58" xfId="0" applyFont="1" applyBorder="1" applyAlignment="1">
      <alignment vertical="center" wrapText="1"/>
    </xf>
    <xf numFmtId="0" fontId="39" fillId="0" borderId="58" xfId="0" applyFont="1" applyBorder="1" applyAlignment="1">
      <alignment horizontal="center" vertical="center"/>
    </xf>
    <xf numFmtId="0" fontId="0" fillId="0" borderId="67" xfId="0" applyBorder="1"/>
    <xf numFmtId="0" fontId="24" fillId="0" borderId="0" xfId="0" applyFont="1"/>
    <xf numFmtId="0" fontId="0" fillId="0" borderId="0" xfId="0"/>
    <xf numFmtId="0" fontId="29" fillId="33" borderId="11" xfId="0" applyFont="1" applyFill="1" applyBorder="1" applyAlignment="1">
      <alignment horizontal="center" vertical="center" wrapText="1"/>
    </xf>
    <xf numFmtId="0" fontId="29" fillId="33" borderId="13" xfId="0" applyFont="1" applyFill="1" applyBorder="1" applyAlignment="1">
      <alignment horizontal="center" vertical="center" wrapText="1"/>
    </xf>
    <xf numFmtId="0" fontId="29" fillId="33" borderId="12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textRotation="90" wrapText="1"/>
    </xf>
    <xf numFmtId="0" fontId="29" fillId="33" borderId="13" xfId="0" applyFont="1" applyFill="1" applyBorder="1" applyAlignment="1">
      <alignment horizontal="center" vertical="center" textRotation="90" wrapText="1"/>
    </xf>
    <xf numFmtId="0" fontId="29" fillId="33" borderId="12" xfId="0" applyFont="1" applyFill="1" applyBorder="1" applyAlignment="1">
      <alignment horizontal="center" vertical="center" textRotation="90" wrapText="1"/>
    </xf>
    <xf numFmtId="49" fontId="29" fillId="33" borderId="11" xfId="0" applyNumberFormat="1" applyFont="1" applyFill="1" applyBorder="1" applyAlignment="1">
      <alignment horizontal="center" vertical="center" textRotation="90" wrapText="1"/>
    </xf>
    <xf numFmtId="49" fontId="29" fillId="33" borderId="13" xfId="0" applyNumberFormat="1" applyFont="1" applyFill="1" applyBorder="1" applyAlignment="1">
      <alignment horizontal="center" vertical="center" textRotation="90" wrapText="1"/>
    </xf>
    <xf numFmtId="49" fontId="29" fillId="33" borderId="12" xfId="0" applyNumberFormat="1" applyFont="1" applyFill="1" applyBorder="1" applyAlignment="1">
      <alignment horizontal="center" vertical="center" textRotation="90" wrapText="1"/>
    </xf>
    <xf numFmtId="49" fontId="29" fillId="40" borderId="21" xfId="0" applyNumberFormat="1" applyFont="1" applyFill="1" applyBorder="1" applyAlignment="1">
      <alignment horizontal="center" vertical="center" wrapText="1"/>
    </xf>
    <xf numFmtId="49" fontId="29" fillId="40" borderId="32" xfId="0" applyNumberFormat="1" applyFont="1" applyFill="1" applyBorder="1" applyAlignment="1">
      <alignment horizontal="center" vertical="center" wrapText="1"/>
    </xf>
    <xf numFmtId="49" fontId="29" fillId="40" borderId="23" xfId="0" applyNumberFormat="1" applyFont="1" applyFill="1" applyBorder="1" applyAlignment="1">
      <alignment horizontal="center" vertical="center" wrapText="1"/>
    </xf>
    <xf numFmtId="49" fontId="29" fillId="40" borderId="24" xfId="0" applyNumberFormat="1" applyFont="1" applyFill="1" applyBorder="1" applyAlignment="1">
      <alignment horizontal="center" vertical="center" wrapText="1"/>
    </xf>
    <xf numFmtId="49" fontId="29" fillId="40" borderId="25" xfId="0" applyNumberFormat="1" applyFont="1" applyFill="1" applyBorder="1" applyAlignment="1">
      <alignment horizontal="center" vertical="center" wrapText="1"/>
    </xf>
    <xf numFmtId="49" fontId="29" fillId="40" borderId="34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top"/>
    </xf>
    <xf numFmtId="0" fontId="29" fillId="0" borderId="10" xfId="0" applyFont="1" applyBorder="1" applyAlignment="1">
      <alignment horizontal="center" vertical="top" wrapText="1"/>
    </xf>
    <xf numFmtId="49" fontId="29" fillId="40" borderId="11" xfId="0" applyNumberFormat="1" applyFont="1" applyFill="1" applyBorder="1" applyAlignment="1">
      <alignment horizontal="center" vertical="center" wrapText="1"/>
    </xf>
    <xf numFmtId="49" fontId="29" fillId="40" borderId="13" xfId="0" applyNumberFormat="1" applyFont="1" applyFill="1" applyBorder="1" applyAlignment="1">
      <alignment horizontal="center" vertical="center" wrapText="1"/>
    </xf>
    <xf numFmtId="49" fontId="29" fillId="40" borderId="12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0" fillId="34" borderId="39" xfId="0" applyFont="1" applyFill="1" applyBorder="1" applyAlignment="1">
      <alignment horizontal="center" vertical="top" wrapText="1"/>
    </xf>
    <xf numFmtId="0" fontId="26" fillId="39" borderId="14" xfId="0" applyFont="1" applyFill="1" applyBorder="1" applyAlignment="1">
      <alignment horizontal="center" vertical="top"/>
    </xf>
    <xf numFmtId="0" fontId="26" fillId="38" borderId="14" xfId="0" applyFont="1" applyFill="1" applyBorder="1" applyAlignment="1">
      <alignment horizontal="center" vertical="top"/>
    </xf>
    <xf numFmtId="0" fontId="26" fillId="0" borderId="15" xfId="0" applyFont="1" applyBorder="1" applyAlignment="1">
      <alignment horizontal="center" vertical="top"/>
    </xf>
    <xf numFmtId="0" fontId="26" fillId="0" borderId="13" xfId="0" applyFont="1" applyBorder="1" applyAlignment="1">
      <alignment horizontal="center" vertical="top"/>
    </xf>
    <xf numFmtId="0" fontId="26" fillId="0" borderId="12" xfId="0" applyFont="1" applyBorder="1" applyAlignment="1">
      <alignment horizontal="center" vertical="top"/>
    </xf>
    <xf numFmtId="0" fontId="26" fillId="37" borderId="14" xfId="0" applyFont="1" applyFill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37" borderId="26" xfId="0" applyFont="1" applyFill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25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28" fillId="39" borderId="16" xfId="0" applyFont="1" applyFill="1" applyBorder="1" applyAlignment="1">
      <alignment horizontal="left" vertical="center"/>
    </xf>
    <xf numFmtId="0" fontId="28" fillId="39" borderId="18" xfId="0" applyFont="1" applyFill="1" applyBorder="1" applyAlignment="1">
      <alignment horizontal="left" vertical="center"/>
    </xf>
    <xf numFmtId="0" fontId="30" fillId="0" borderId="25" xfId="0" applyFont="1" applyBorder="1" applyAlignment="1">
      <alignment horizontal="left" vertical="center" wrapText="1"/>
    </xf>
    <xf numFmtId="0" fontId="29" fillId="33" borderId="46" xfId="0" applyFont="1" applyFill="1" applyBorder="1" applyAlignment="1">
      <alignment horizontal="center" vertical="center" textRotation="90" wrapText="1"/>
    </xf>
    <xf numFmtId="0" fontId="29" fillId="33" borderId="42" xfId="0" applyFont="1" applyFill="1" applyBorder="1" applyAlignment="1">
      <alignment horizontal="center" vertical="center" textRotation="90" wrapText="1"/>
    </xf>
    <xf numFmtId="0" fontId="29" fillId="33" borderId="44" xfId="0" applyFont="1" applyFill="1" applyBorder="1" applyAlignment="1">
      <alignment horizontal="center" vertical="center" textRotation="90" wrapText="1"/>
    </xf>
    <xf numFmtId="0" fontId="26" fillId="0" borderId="17" xfId="0" applyFont="1" applyBorder="1" applyAlignment="1">
      <alignment horizontal="left" vertical="center" wrapText="1"/>
    </xf>
    <xf numFmtId="0" fontId="26" fillId="0" borderId="29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28" fillId="52" borderId="19" xfId="0" applyFont="1" applyFill="1" applyBorder="1" applyAlignment="1">
      <alignment horizontal="right"/>
    </xf>
    <xf numFmtId="0" fontId="28" fillId="52" borderId="49" xfId="0" applyFont="1" applyFill="1" applyBorder="1" applyAlignment="1">
      <alignment horizontal="right"/>
    </xf>
    <xf numFmtId="0" fontId="26" fillId="37" borderId="14" xfId="0" applyFont="1" applyFill="1" applyBorder="1" applyAlignment="1">
      <alignment horizontal="center" vertical="top"/>
    </xf>
    <xf numFmtId="0" fontId="26" fillId="0" borderId="11" xfId="0" applyFont="1" applyBorder="1" applyAlignment="1">
      <alignment horizontal="left" vertical="center" wrapText="1"/>
    </xf>
    <xf numFmtId="0" fontId="26" fillId="37" borderId="15" xfId="0" applyFont="1" applyFill="1" applyBorder="1" applyAlignment="1">
      <alignment horizontal="left" vertical="center" wrapText="1"/>
    </xf>
    <xf numFmtId="0" fontId="26" fillId="37" borderId="13" xfId="0" applyFont="1" applyFill="1" applyBorder="1" applyAlignment="1">
      <alignment horizontal="left" vertical="center" wrapText="1"/>
    </xf>
    <xf numFmtId="0" fontId="26" fillId="37" borderId="25" xfId="0" applyFont="1" applyFill="1" applyBorder="1" applyAlignment="1">
      <alignment horizontal="left" vertical="center" wrapText="1"/>
    </xf>
    <xf numFmtId="0" fontId="30" fillId="37" borderId="15" xfId="0" applyFont="1" applyFill="1" applyBorder="1" applyAlignment="1">
      <alignment horizontal="left" vertical="center" wrapText="1"/>
    </xf>
    <xf numFmtId="0" fontId="30" fillId="37" borderId="25" xfId="0" applyFont="1" applyFill="1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 wrapText="1"/>
    </xf>
    <xf numFmtId="0" fontId="28" fillId="35" borderId="14" xfId="0" applyFont="1" applyFill="1" applyBorder="1" applyAlignment="1">
      <alignment horizontal="left" vertical="center"/>
    </xf>
    <xf numFmtId="0" fontId="28" fillId="34" borderId="14" xfId="0" applyFont="1" applyFill="1" applyBorder="1" applyAlignment="1">
      <alignment horizontal="left"/>
    </xf>
    <xf numFmtId="0" fontId="28" fillId="34" borderId="12" xfId="0" applyFont="1" applyFill="1" applyBorder="1" applyAlignment="1">
      <alignment horizontal="left"/>
    </xf>
    <xf numFmtId="0" fontId="28" fillId="39" borderId="14" xfId="0" applyFont="1" applyFill="1" applyBorder="1" applyAlignment="1">
      <alignment horizontal="left"/>
    </xf>
    <xf numFmtId="0" fontId="28" fillId="43" borderId="14" xfId="0" applyFont="1" applyFill="1" applyBorder="1" applyAlignment="1">
      <alignment horizontal="left"/>
    </xf>
    <xf numFmtId="0" fontId="26" fillId="37" borderId="26" xfId="0" applyFont="1" applyFill="1" applyBorder="1" applyAlignment="1">
      <alignment horizontal="left" vertical="top" wrapText="1"/>
    </xf>
    <xf numFmtId="0" fontId="26" fillId="37" borderId="29" xfId="0" applyFont="1" applyFill="1" applyBorder="1" applyAlignment="1">
      <alignment horizontal="left" vertical="top" wrapText="1"/>
    </xf>
    <xf numFmtId="0" fontId="26" fillId="37" borderId="23" xfId="0" applyFont="1" applyFill="1" applyBorder="1" applyAlignment="1">
      <alignment horizontal="left" vertical="top" wrapText="1"/>
    </xf>
    <xf numFmtId="0" fontId="26" fillId="37" borderId="24" xfId="0" applyFont="1" applyFill="1" applyBorder="1" applyAlignment="1">
      <alignment horizontal="left" vertical="top" wrapText="1"/>
    </xf>
    <xf numFmtId="0" fontId="26" fillId="37" borderId="25" xfId="0" applyFont="1" applyFill="1" applyBorder="1" applyAlignment="1">
      <alignment horizontal="left" vertical="top" wrapText="1"/>
    </xf>
    <xf numFmtId="0" fontId="26" fillId="37" borderId="34" xfId="0" applyFont="1" applyFill="1" applyBorder="1" applyAlignment="1">
      <alignment horizontal="left" vertical="top" wrapText="1"/>
    </xf>
    <xf numFmtId="0" fontId="26" fillId="37" borderId="14" xfId="0" applyFont="1" applyFill="1" applyBorder="1" applyAlignment="1">
      <alignment horizontal="center" vertical="top" wrapText="1"/>
    </xf>
    <xf numFmtId="0" fontId="28" fillId="39" borderId="30" xfId="0" applyFont="1" applyFill="1" applyBorder="1" applyAlignment="1">
      <alignment horizontal="right"/>
    </xf>
    <xf numFmtId="0" fontId="28" fillId="34" borderId="14" xfId="0" applyFont="1" applyFill="1" applyBorder="1" applyAlignment="1">
      <alignment horizontal="right"/>
    </xf>
    <xf numFmtId="0" fontId="28" fillId="34" borderId="16" xfId="0" applyFont="1" applyFill="1" applyBorder="1" applyAlignment="1">
      <alignment horizontal="right"/>
    </xf>
    <xf numFmtId="0" fontId="26" fillId="0" borderId="15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top" wrapText="1"/>
    </xf>
    <xf numFmtId="0" fontId="26" fillId="0" borderId="13" xfId="0" applyFont="1" applyBorder="1" applyAlignment="1">
      <alignment horizontal="left" vertical="top" wrapText="1"/>
    </xf>
    <xf numFmtId="0" fontId="27" fillId="0" borderId="29" xfId="0" applyFont="1" applyBorder="1" applyAlignment="1">
      <alignment horizontal="left" vertical="center" wrapText="1"/>
    </xf>
    <xf numFmtId="0" fontId="26" fillId="37" borderId="14" xfId="0" applyFont="1" applyFill="1" applyBorder="1" applyAlignment="1">
      <alignment horizontal="center" vertical="center" wrapText="1"/>
    </xf>
    <xf numFmtId="0" fontId="26" fillId="37" borderId="16" xfId="0" applyFont="1" applyFill="1" applyBorder="1" applyAlignment="1">
      <alignment horizontal="center" vertical="center" wrapText="1"/>
    </xf>
    <xf numFmtId="0" fontId="26" fillId="37" borderId="26" xfId="0" applyFont="1" applyFill="1" applyBorder="1" applyAlignment="1">
      <alignment horizontal="center" vertical="center" wrapText="1"/>
    </xf>
    <xf numFmtId="0" fontId="26" fillId="37" borderId="23" xfId="0" applyFont="1" applyFill="1" applyBorder="1" applyAlignment="1">
      <alignment horizontal="center" vertical="center" wrapText="1"/>
    </xf>
    <xf numFmtId="0" fontId="26" fillId="37" borderId="25" xfId="0" applyFont="1" applyFill="1" applyBorder="1" applyAlignment="1">
      <alignment horizontal="center" vertical="center" wrapText="1"/>
    </xf>
    <xf numFmtId="0" fontId="26" fillId="37" borderId="15" xfId="0" applyFont="1" applyFill="1" applyBorder="1" applyAlignment="1">
      <alignment horizontal="center" vertical="center" wrapText="1"/>
    </xf>
    <xf numFmtId="0" fontId="26" fillId="37" borderId="13" xfId="0" applyFont="1" applyFill="1" applyBorder="1" applyAlignment="1">
      <alignment horizontal="center" vertical="center" wrapText="1"/>
    </xf>
    <xf numFmtId="0" fontId="26" fillId="37" borderId="11" xfId="0" applyFont="1" applyFill="1" applyBorder="1" applyAlignment="1">
      <alignment horizontal="left" vertical="center" wrapText="1"/>
    </xf>
    <xf numFmtId="0" fontId="28" fillId="52" borderId="48" xfId="0" applyFont="1" applyFill="1" applyBorder="1" applyAlignment="1">
      <alignment horizontal="right" vertical="center"/>
    </xf>
    <xf numFmtId="0" fontId="28" fillId="52" borderId="19" xfId="0" applyFont="1" applyFill="1" applyBorder="1" applyAlignment="1">
      <alignment horizontal="right" vertical="center"/>
    </xf>
    <xf numFmtId="0" fontId="28" fillId="52" borderId="62" xfId="0" applyFont="1" applyFill="1" applyBorder="1" applyAlignment="1">
      <alignment horizontal="right" vertical="center"/>
    </xf>
    <xf numFmtId="0" fontId="27" fillId="0" borderId="13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8" fillId="52" borderId="49" xfId="0" applyFont="1" applyFill="1" applyBorder="1" applyAlignment="1">
      <alignment horizontal="right" vertical="center"/>
    </xf>
    <xf numFmtId="0" fontId="26" fillId="37" borderId="30" xfId="0" applyFont="1" applyFill="1" applyBorder="1" applyAlignment="1">
      <alignment horizontal="left" vertical="top" wrapText="1"/>
    </xf>
    <xf numFmtId="0" fontId="26" fillId="37" borderId="0" xfId="0" applyFont="1" applyFill="1" applyAlignment="1">
      <alignment horizontal="left" vertical="top" wrapText="1"/>
    </xf>
    <xf numFmtId="0" fontId="26" fillId="37" borderId="31" xfId="0" applyFont="1" applyFill="1" applyBorder="1" applyAlignment="1">
      <alignment horizontal="left" vertical="top" wrapText="1"/>
    </xf>
    <xf numFmtId="0" fontId="35" fillId="48" borderId="39" xfId="0" applyFont="1" applyFill="1" applyBorder="1" applyAlignment="1">
      <alignment horizontal="left" vertical="top" wrapText="1"/>
    </xf>
    <xf numFmtId="0" fontId="35" fillId="48" borderId="14" xfId="0" applyFont="1" applyFill="1" applyBorder="1" applyAlignment="1">
      <alignment horizontal="left" vertical="top" wrapText="1"/>
    </xf>
    <xf numFmtId="0" fontId="35" fillId="48" borderId="40" xfId="0" applyFont="1" applyFill="1" applyBorder="1" applyAlignment="1">
      <alignment horizontal="left" vertical="top" wrapText="1"/>
    </xf>
    <xf numFmtId="0" fontId="35" fillId="48" borderId="54" xfId="0" applyFont="1" applyFill="1" applyBorder="1" applyAlignment="1">
      <alignment horizontal="left" vertical="top" wrapText="1"/>
    </xf>
    <xf numFmtId="0" fontId="35" fillId="48" borderId="28" xfId="0" applyFont="1" applyFill="1" applyBorder="1" applyAlignment="1">
      <alignment horizontal="left" vertical="top" wrapText="1"/>
    </xf>
    <xf numFmtId="0" fontId="35" fillId="48" borderId="43" xfId="0" applyFont="1" applyFill="1" applyBorder="1" applyAlignment="1">
      <alignment horizontal="left" vertical="top" wrapText="1"/>
    </xf>
    <xf numFmtId="0" fontId="34" fillId="46" borderId="48" xfId="0" applyFont="1" applyFill="1" applyBorder="1" applyAlignment="1">
      <alignment horizontal="right" vertical="top" wrapText="1"/>
    </xf>
    <xf numFmtId="0" fontId="34" fillId="46" borderId="19" xfId="0" applyFont="1" applyFill="1" applyBorder="1" applyAlignment="1">
      <alignment horizontal="right" vertical="top" wrapText="1"/>
    </xf>
    <xf numFmtId="0" fontId="34" fillId="46" borderId="49" xfId="0" applyFont="1" applyFill="1" applyBorder="1" applyAlignment="1">
      <alignment horizontal="right" vertical="top" wrapText="1"/>
    </xf>
    <xf numFmtId="0" fontId="35" fillId="49" borderId="48" xfId="0" applyFont="1" applyFill="1" applyBorder="1" applyAlignment="1">
      <alignment horizontal="left" vertical="top" wrapText="1"/>
    </xf>
    <xf numFmtId="0" fontId="35" fillId="49" borderId="19" xfId="0" applyFont="1" applyFill="1" applyBorder="1" applyAlignment="1">
      <alignment horizontal="left" vertical="top" wrapText="1"/>
    </xf>
    <xf numFmtId="0" fontId="35" fillId="49" borderId="49" xfId="0" applyFont="1" applyFill="1" applyBorder="1" applyAlignment="1">
      <alignment horizontal="left" vertical="top" wrapText="1"/>
    </xf>
    <xf numFmtId="0" fontId="34" fillId="46" borderId="50" xfId="0" applyFont="1" applyFill="1" applyBorder="1" applyAlignment="1">
      <alignment horizontal="right" vertical="top" wrapText="1"/>
    </xf>
    <xf numFmtId="0" fontId="34" fillId="46" borderId="22" xfId="0" applyFont="1" applyFill="1" applyBorder="1" applyAlignment="1">
      <alignment horizontal="right" vertical="top" wrapText="1"/>
    </xf>
    <xf numFmtId="0" fontId="34" fillId="46" borderId="51" xfId="0" applyFont="1" applyFill="1" applyBorder="1" applyAlignment="1">
      <alignment horizontal="right" vertical="top" wrapText="1"/>
    </xf>
    <xf numFmtId="0" fontId="35" fillId="0" borderId="35" xfId="0" applyFont="1" applyBorder="1" applyAlignment="1">
      <alignment horizontal="left" vertical="top" wrapText="1"/>
    </xf>
    <xf numFmtId="0" fontId="35" fillId="0" borderId="36" xfId="0" applyFont="1" applyBorder="1" applyAlignment="1">
      <alignment horizontal="left" vertical="top" wrapText="1"/>
    </xf>
    <xf numFmtId="0" fontId="29" fillId="45" borderId="45" xfId="0" applyFont="1" applyFill="1" applyBorder="1" applyAlignment="1">
      <alignment horizontal="right" vertical="top" wrapText="1"/>
    </xf>
    <xf numFmtId="0" fontId="29" fillId="45" borderId="10" xfId="0" applyFont="1" applyFill="1" applyBorder="1" applyAlignment="1">
      <alignment horizontal="right" vertical="top" wrapText="1"/>
    </xf>
    <xf numFmtId="0" fontId="29" fillId="45" borderId="57" xfId="0" applyFont="1" applyFill="1" applyBorder="1" applyAlignment="1">
      <alignment horizontal="right" vertical="top" wrapText="1"/>
    </xf>
    <xf numFmtId="0" fontId="26" fillId="39" borderId="15" xfId="0" applyFont="1" applyFill="1" applyBorder="1" applyAlignment="1">
      <alignment horizontal="center" vertical="top"/>
    </xf>
    <xf numFmtId="0" fontId="26" fillId="38" borderId="15" xfId="0" applyFont="1" applyFill="1" applyBorder="1" applyAlignment="1">
      <alignment horizontal="center" vertical="top"/>
    </xf>
    <xf numFmtId="0" fontId="26" fillId="37" borderId="15" xfId="0" applyFont="1" applyFill="1" applyBorder="1" applyAlignment="1">
      <alignment horizontal="center" vertical="top"/>
    </xf>
    <xf numFmtId="0" fontId="35" fillId="0" borderId="39" xfId="0" applyFont="1" applyBorder="1" applyAlignment="1">
      <alignment horizontal="left" vertical="top" wrapText="1"/>
    </xf>
    <xf numFmtId="0" fontId="35" fillId="0" borderId="14" xfId="0" applyFont="1" applyBorder="1" applyAlignment="1">
      <alignment horizontal="left" vertical="top" wrapText="1"/>
    </xf>
    <xf numFmtId="0" fontId="35" fillId="0" borderId="40" xfId="0" applyFont="1" applyBorder="1" applyAlignment="1">
      <alignment horizontal="left" vertical="top" wrapText="1"/>
    </xf>
    <xf numFmtId="0" fontId="27" fillId="0" borderId="25" xfId="0" applyFont="1" applyBorder="1" applyAlignment="1">
      <alignment horizontal="left" vertical="center" wrapText="1"/>
    </xf>
    <xf numFmtId="0" fontId="26" fillId="37" borderId="12" xfId="0" applyFont="1" applyFill="1" applyBorder="1" applyAlignment="1">
      <alignment horizontal="left" vertical="center" wrapText="1"/>
    </xf>
    <xf numFmtId="0" fontId="29" fillId="42" borderId="25" xfId="0" applyFont="1" applyFill="1" applyBorder="1" applyAlignment="1" applyProtection="1">
      <alignment horizontal="right" vertical="center"/>
      <protection locked="0"/>
    </xf>
    <xf numFmtId="0" fontId="29" fillId="42" borderId="31" xfId="0" applyFont="1" applyFill="1" applyBorder="1" applyAlignment="1" applyProtection="1">
      <alignment horizontal="right" vertical="center"/>
      <protection locked="0"/>
    </xf>
    <xf numFmtId="0" fontId="26" fillId="37" borderId="26" xfId="0" applyFont="1" applyFill="1" applyBorder="1" applyAlignment="1">
      <alignment horizontal="center" vertical="top"/>
    </xf>
    <xf numFmtId="0" fontId="34" fillId="44" borderId="48" xfId="0" applyFont="1" applyFill="1" applyBorder="1" applyAlignment="1">
      <alignment horizontal="center" vertical="top" wrapText="1"/>
    </xf>
    <xf numFmtId="0" fontId="34" fillId="44" borderId="19" xfId="0" applyFont="1" applyFill="1" applyBorder="1" applyAlignment="1">
      <alignment horizontal="center" vertical="top" wrapText="1"/>
    </xf>
    <xf numFmtId="0" fontId="34" fillId="45" borderId="48" xfId="0" applyFont="1" applyFill="1" applyBorder="1" applyAlignment="1">
      <alignment horizontal="center" vertical="top" wrapText="1"/>
    </xf>
    <xf numFmtId="0" fontId="34" fillId="45" borderId="19" xfId="0" applyFont="1" applyFill="1" applyBorder="1" applyAlignment="1">
      <alignment horizontal="center" vertical="top" wrapText="1"/>
    </xf>
    <xf numFmtId="0" fontId="34" fillId="45" borderId="49" xfId="0" applyFont="1" applyFill="1" applyBorder="1" applyAlignment="1">
      <alignment horizontal="center" vertical="top" wrapText="1"/>
    </xf>
    <xf numFmtId="0" fontId="34" fillId="47" borderId="50" xfId="0" applyFont="1" applyFill="1" applyBorder="1" applyAlignment="1">
      <alignment horizontal="left" vertical="top" wrapText="1"/>
    </xf>
    <xf numFmtId="0" fontId="34" fillId="47" borderId="22" xfId="0" applyFont="1" applyFill="1" applyBorder="1" applyAlignment="1">
      <alignment horizontal="left" vertical="top" wrapText="1"/>
    </xf>
    <xf numFmtId="0" fontId="34" fillId="47" borderId="51" xfId="0" applyFont="1" applyFill="1" applyBorder="1" applyAlignment="1">
      <alignment horizontal="left" vertical="top" wrapText="1"/>
    </xf>
    <xf numFmtId="0" fontId="35" fillId="0" borderId="38" xfId="0" applyFont="1" applyBorder="1" applyAlignment="1">
      <alignment horizontal="left" vertical="top" wrapText="1"/>
    </xf>
    <xf numFmtId="0" fontId="28" fillId="52" borderId="48" xfId="0" applyFont="1" applyFill="1" applyBorder="1" applyAlignment="1">
      <alignment horizontal="right"/>
    </xf>
    <xf numFmtId="0" fontId="28" fillId="38" borderId="14" xfId="0" applyFont="1" applyFill="1" applyBorder="1" applyAlignment="1">
      <alignment horizontal="right"/>
    </xf>
    <xf numFmtId="0" fontId="28" fillId="38" borderId="12" xfId="0" applyFont="1" applyFill="1" applyBorder="1" applyAlignment="1">
      <alignment horizontal="right"/>
    </xf>
    <xf numFmtId="0" fontId="28" fillId="38" borderId="25" xfId="0" applyFont="1" applyFill="1" applyBorder="1" applyAlignment="1">
      <alignment horizontal="right"/>
    </xf>
    <xf numFmtId="0" fontId="28" fillId="0" borderId="25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39" borderId="14" xfId="0" applyFont="1" applyFill="1" applyBorder="1" applyAlignment="1">
      <alignment horizontal="right"/>
    </xf>
    <xf numFmtId="0" fontId="28" fillId="39" borderId="16" xfId="0" applyFont="1" applyFill="1" applyBorder="1" applyAlignment="1">
      <alignment horizontal="right"/>
    </xf>
    <xf numFmtId="0" fontId="28" fillId="34" borderId="28" xfId="0" applyFont="1" applyFill="1" applyBorder="1" applyAlignment="1">
      <alignment horizontal="right"/>
    </xf>
    <xf numFmtId="0" fontId="28" fillId="34" borderId="64" xfId="0" applyFont="1" applyFill="1" applyBorder="1" applyAlignment="1">
      <alignment horizontal="right"/>
    </xf>
    <xf numFmtId="164" fontId="26" fillId="37" borderId="15" xfId="0" applyNumberFormat="1" applyFont="1" applyFill="1" applyBorder="1" applyAlignment="1">
      <alignment horizontal="center" vertical="center" wrapText="1"/>
    </xf>
    <xf numFmtId="0" fontId="27" fillId="37" borderId="12" xfId="0" applyFont="1" applyFill="1" applyBorder="1" applyAlignment="1">
      <alignment horizontal="center" vertical="center" wrapText="1"/>
    </xf>
    <xf numFmtId="0" fontId="26" fillId="0" borderId="32" xfId="0" applyFont="1" applyBorder="1" applyAlignment="1">
      <alignment horizontal="left" vertical="center" wrapText="1"/>
    </xf>
    <xf numFmtId="0" fontId="28" fillId="52" borderId="45" xfId="0" applyFont="1" applyFill="1" applyBorder="1" applyAlignment="1">
      <alignment horizontal="right" vertical="center"/>
    </xf>
    <xf numFmtId="0" fontId="26" fillId="0" borderId="13" xfId="0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164" fontId="27" fillId="37" borderId="12" xfId="0" applyNumberFormat="1" applyFont="1" applyFill="1" applyBorder="1" applyAlignment="1">
      <alignment horizontal="center" vertical="center" wrapText="1"/>
    </xf>
    <xf numFmtId="0" fontId="29" fillId="34" borderId="16" xfId="0" applyFont="1" applyFill="1" applyBorder="1" applyAlignment="1">
      <alignment horizontal="left" vertical="center" wrapText="1"/>
    </xf>
    <xf numFmtId="0" fontId="29" fillId="34" borderId="18" xfId="0" applyFont="1" applyFill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/>
    </xf>
    <xf numFmtId="0" fontId="26" fillId="0" borderId="25" xfId="0" applyFont="1" applyBorder="1" applyAlignment="1">
      <alignment horizontal="left" vertical="center"/>
    </xf>
    <xf numFmtId="164" fontId="26" fillId="0" borderId="13" xfId="0" applyNumberFormat="1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left" vertical="center"/>
    </xf>
    <xf numFmtId="0" fontId="27" fillId="0" borderId="28" xfId="0" applyFont="1" applyBorder="1" applyAlignment="1">
      <alignment horizontal="left" vertical="center" wrapText="1"/>
    </xf>
    <xf numFmtId="0" fontId="36" fillId="51" borderId="48" xfId="0" applyFont="1" applyFill="1" applyBorder="1" applyAlignment="1">
      <alignment horizontal="justify" vertical="center" wrapText="1"/>
    </xf>
    <xf numFmtId="0" fontId="36" fillId="51" borderId="19" xfId="0" applyFont="1" applyFill="1" applyBorder="1" applyAlignment="1">
      <alignment horizontal="justify" vertical="center" wrapText="1"/>
    </xf>
    <xf numFmtId="0" fontId="36" fillId="51" borderId="60" xfId="0" applyFont="1" applyFill="1" applyBorder="1" applyAlignment="1">
      <alignment horizontal="justify" vertical="center" wrapText="1"/>
    </xf>
    <xf numFmtId="0" fontId="36" fillId="50" borderId="55" xfId="0" applyFont="1" applyFill="1" applyBorder="1" applyAlignment="1">
      <alignment horizontal="center" vertical="center" wrapText="1"/>
    </xf>
    <xf numFmtId="0" fontId="36" fillId="50" borderId="59" xfId="0" applyFont="1" applyFill="1" applyBorder="1" applyAlignment="1">
      <alignment horizontal="center" vertical="center" wrapText="1"/>
    </xf>
    <xf numFmtId="0" fontId="36" fillId="50" borderId="51" xfId="0" applyFont="1" applyFill="1" applyBorder="1" applyAlignment="1">
      <alignment horizontal="center" vertical="center" wrapText="1"/>
    </xf>
    <xf numFmtId="0" fontId="36" fillId="50" borderId="61" xfId="0" applyFont="1" applyFill="1" applyBorder="1" applyAlignment="1">
      <alignment horizontal="center" vertical="center" wrapText="1"/>
    </xf>
    <xf numFmtId="0" fontId="36" fillId="0" borderId="48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center" wrapText="1"/>
    </xf>
    <xf numFmtId="0" fontId="36" fillId="51" borderId="49" xfId="0" applyFont="1" applyFill="1" applyBorder="1" applyAlignment="1">
      <alignment horizontal="justify" vertical="center" wrapText="1"/>
    </xf>
    <xf numFmtId="0" fontId="36" fillId="50" borderId="15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2" fillId="51" borderId="65" xfId="0" applyFont="1" applyFill="1" applyBorder="1" applyAlignment="1">
      <alignment horizontal="left"/>
    </xf>
    <xf numFmtId="0" fontId="42" fillId="51" borderId="66" xfId="0" applyFont="1" applyFill="1" applyBorder="1" applyAlignment="1">
      <alignment horizontal="left"/>
    </xf>
    <xf numFmtId="0" fontId="42" fillId="51" borderId="56" xfId="0" applyFont="1" applyFill="1" applyBorder="1" applyAlignment="1">
      <alignment horizontal="left"/>
    </xf>
  </cellXfs>
  <cellStyles count="340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1 2" xfId="45" xr:uid="{00000000-0005-0000-0000-000003000000}"/>
    <cellStyle name="20% – paryškinimas 1 2 2" xfId="84" xr:uid="{00000000-0005-0000-0000-000004000000}"/>
    <cellStyle name="20% – paryškinimas 1 2 2 2" xfId="163" xr:uid="{2F7ED188-C0CD-48CD-8913-5663822C38DA}"/>
    <cellStyle name="20% – paryškinimas 1 2 2 2 2" xfId="321" xr:uid="{13E45AAB-F336-461A-AB1C-BC9B2D7215D5}"/>
    <cellStyle name="20% – paryškinimas 1 2 2 3" xfId="242" xr:uid="{ADD66FC8-D4CC-48C6-8264-079E8088E632}"/>
    <cellStyle name="20% – paryškinimas 1 2 3" xfId="124" xr:uid="{81A752B1-36FB-4E8E-ADE8-89C8E4672C58}"/>
    <cellStyle name="20% – paryškinimas 1 2 3 2" xfId="282" xr:uid="{A9CAA206-035A-45D1-83E2-0CD3F3EAA472}"/>
    <cellStyle name="20% – paryškinimas 1 2 4" xfId="203" xr:uid="{3B1CC2C1-1604-4F9D-9831-02FD3F8B0199}"/>
    <cellStyle name="20% – paryškinimas 1 3" xfId="64" xr:uid="{00000000-0005-0000-0000-000005000000}"/>
    <cellStyle name="20% – paryškinimas 1 3 2" xfId="143" xr:uid="{E1C12E3B-5A23-40DB-AA9B-18F3F5259BFB}"/>
    <cellStyle name="20% – paryškinimas 1 3 2 2" xfId="301" xr:uid="{F6876A61-B0AA-4909-9B3A-EE58EF4056D7}"/>
    <cellStyle name="20% – paryškinimas 1 3 3" xfId="222" xr:uid="{0C843498-CB95-445D-AF63-A81EF6C7B57E}"/>
    <cellStyle name="20% – paryškinimas 1 4" xfId="104" xr:uid="{3E69F688-CB99-4B32-9F37-12FC697BFCE5}"/>
    <cellStyle name="20% – paryškinimas 1 4 2" xfId="262" xr:uid="{D737119E-8D3A-404C-B0B6-999E944AEAD3}"/>
    <cellStyle name="20% – paryškinimas 1 5" xfId="183" xr:uid="{87F8478D-B12F-40BA-B25D-A38AFE262003}"/>
    <cellStyle name="20% – paryškinimas 2" xfId="23" builtinId="34" customBuiltin="1"/>
    <cellStyle name="20% – paryškinimas 2 2" xfId="48" xr:uid="{00000000-0005-0000-0000-000007000000}"/>
    <cellStyle name="20% – paryškinimas 2 2 2" xfId="87" xr:uid="{00000000-0005-0000-0000-000008000000}"/>
    <cellStyle name="20% – paryškinimas 2 2 2 2" xfId="166" xr:uid="{AD9B1D49-810D-4443-8E59-35859EE077AD}"/>
    <cellStyle name="20% – paryškinimas 2 2 2 2 2" xfId="324" xr:uid="{79FD07C8-B71C-4F31-8D77-C31939AF05AE}"/>
    <cellStyle name="20% – paryškinimas 2 2 2 3" xfId="245" xr:uid="{64118D5E-88B7-43ED-8721-29C80D19A86B}"/>
    <cellStyle name="20% – paryškinimas 2 2 3" xfId="127" xr:uid="{C27376EB-DB9B-4996-8B50-5DF6DA25F8B9}"/>
    <cellStyle name="20% – paryškinimas 2 2 3 2" xfId="285" xr:uid="{E6780CB5-CD32-4A8E-880A-B3399661660E}"/>
    <cellStyle name="20% – paryškinimas 2 2 4" xfId="206" xr:uid="{047F5F7F-03B2-4DE5-8B00-446A87E25F7D}"/>
    <cellStyle name="20% – paryškinimas 2 3" xfId="67" xr:uid="{00000000-0005-0000-0000-000009000000}"/>
    <cellStyle name="20% – paryškinimas 2 3 2" xfId="146" xr:uid="{116F37A7-06BE-4F08-A441-B1F002E02F95}"/>
    <cellStyle name="20% – paryškinimas 2 3 2 2" xfId="304" xr:uid="{7C3969C5-B859-49C3-8DDE-02CBCCA706A6}"/>
    <cellStyle name="20% – paryškinimas 2 3 3" xfId="225" xr:uid="{5F5B837F-488E-4657-8282-E20E49FEB737}"/>
    <cellStyle name="20% – paryškinimas 2 4" xfId="107" xr:uid="{02F3FAC6-62AC-4472-AD86-245A44FEB692}"/>
    <cellStyle name="20% – paryškinimas 2 4 2" xfId="265" xr:uid="{A038B1E6-20BA-4F58-95D9-78AF75EC3766}"/>
    <cellStyle name="20% – paryškinimas 2 5" xfId="186" xr:uid="{60B3C0F3-EAAA-4CB7-9686-781CFAD2ACF4}"/>
    <cellStyle name="20% – paryškinimas 3" xfId="27" builtinId="38" customBuiltin="1"/>
    <cellStyle name="20% – paryškinimas 3 2" xfId="51" xr:uid="{00000000-0005-0000-0000-00000B000000}"/>
    <cellStyle name="20% – paryškinimas 3 2 2" xfId="90" xr:uid="{00000000-0005-0000-0000-00000C000000}"/>
    <cellStyle name="20% – paryškinimas 3 2 2 2" xfId="169" xr:uid="{7E99731C-16AC-40A7-9E5D-0A45C9340F69}"/>
    <cellStyle name="20% – paryškinimas 3 2 2 2 2" xfId="327" xr:uid="{A0F8C105-F94C-4944-86FF-F0FD77D10DA3}"/>
    <cellStyle name="20% – paryškinimas 3 2 2 3" xfId="248" xr:uid="{B39703A2-726C-4CAF-B638-10B898F25532}"/>
    <cellStyle name="20% – paryškinimas 3 2 3" xfId="130" xr:uid="{8DF19CC3-225D-4B49-B3CB-961C0E537FA5}"/>
    <cellStyle name="20% – paryškinimas 3 2 3 2" xfId="288" xr:uid="{FCF31C65-F765-489C-A0FC-F1FB73FDC4FA}"/>
    <cellStyle name="20% – paryškinimas 3 2 4" xfId="209" xr:uid="{CD4C9C8D-38FB-4CF4-BFF8-A401B4D39E53}"/>
    <cellStyle name="20% – paryškinimas 3 3" xfId="70" xr:uid="{00000000-0005-0000-0000-00000D000000}"/>
    <cellStyle name="20% – paryškinimas 3 3 2" xfId="149" xr:uid="{912961B3-6B43-4B8C-B792-2B91B298984A}"/>
    <cellStyle name="20% – paryškinimas 3 3 2 2" xfId="307" xr:uid="{4BA5F9EC-9FE8-4126-9437-2ED9B22C31B9}"/>
    <cellStyle name="20% – paryškinimas 3 3 3" xfId="228" xr:uid="{12CFD89E-A9E1-49D3-A570-9D3DC97BEA1A}"/>
    <cellStyle name="20% – paryškinimas 3 4" xfId="110" xr:uid="{FC93D61D-91E4-437A-A8D1-780F54B13C48}"/>
    <cellStyle name="20% – paryškinimas 3 4 2" xfId="268" xr:uid="{3BEA7332-B447-43E0-8FB0-8D6A120F6676}"/>
    <cellStyle name="20% – paryškinimas 3 5" xfId="189" xr:uid="{BBEDDBB9-7A04-4D9E-A748-644BAFBB8775}"/>
    <cellStyle name="20% – paryškinimas 4" xfId="31" builtinId="42" customBuiltin="1"/>
    <cellStyle name="20% – paryškinimas 4 2" xfId="54" xr:uid="{00000000-0005-0000-0000-00000F000000}"/>
    <cellStyle name="20% – paryškinimas 4 2 2" xfId="93" xr:uid="{00000000-0005-0000-0000-000010000000}"/>
    <cellStyle name="20% – paryškinimas 4 2 2 2" xfId="172" xr:uid="{EE841C73-1332-43B2-BBFD-2E3CD2DA940B}"/>
    <cellStyle name="20% – paryškinimas 4 2 2 2 2" xfId="330" xr:uid="{C5B5F636-FCA9-49BF-AA6A-43E0FB22A5A5}"/>
    <cellStyle name="20% – paryškinimas 4 2 2 3" xfId="251" xr:uid="{5220AE95-CF2A-41B5-AB45-519B70D89402}"/>
    <cellStyle name="20% – paryškinimas 4 2 3" xfId="133" xr:uid="{38446F49-0D48-42F4-A899-40658C17AEC6}"/>
    <cellStyle name="20% – paryškinimas 4 2 3 2" xfId="291" xr:uid="{F6E57BE3-F11F-4A30-82A6-3A9FDFFE3B3B}"/>
    <cellStyle name="20% – paryškinimas 4 2 4" xfId="212" xr:uid="{F75ECACA-BA66-497F-B1EF-4B42467E01CD}"/>
    <cellStyle name="20% – paryškinimas 4 3" xfId="73" xr:uid="{00000000-0005-0000-0000-000011000000}"/>
    <cellStyle name="20% – paryškinimas 4 3 2" xfId="152" xr:uid="{4F667D65-0E85-4C25-81C0-A9D175629414}"/>
    <cellStyle name="20% – paryškinimas 4 3 2 2" xfId="310" xr:uid="{6F57BB96-D6FA-4CE0-960D-DC014CC6C120}"/>
    <cellStyle name="20% – paryškinimas 4 3 3" xfId="231" xr:uid="{F385816C-F188-4A3A-A67D-A4C264316A09}"/>
    <cellStyle name="20% – paryškinimas 4 4" xfId="113" xr:uid="{BC93A512-7F7B-415C-BD2C-1EC13E36AEE7}"/>
    <cellStyle name="20% – paryškinimas 4 4 2" xfId="271" xr:uid="{C6C470B5-1A04-46D3-983E-54838A457E75}"/>
    <cellStyle name="20% – paryškinimas 4 5" xfId="192" xr:uid="{AFD6851B-875E-477B-B6CE-93CC0327D4DE}"/>
    <cellStyle name="20% – paryškinimas 5" xfId="35" builtinId="46" customBuiltin="1"/>
    <cellStyle name="20% – paryškinimas 5 2" xfId="57" xr:uid="{00000000-0005-0000-0000-000013000000}"/>
    <cellStyle name="20% – paryškinimas 5 2 2" xfId="96" xr:uid="{00000000-0005-0000-0000-000014000000}"/>
    <cellStyle name="20% – paryškinimas 5 2 2 2" xfId="175" xr:uid="{758FC9A5-839C-46EB-81A8-3C35E696B373}"/>
    <cellStyle name="20% – paryškinimas 5 2 2 2 2" xfId="333" xr:uid="{6DD4E206-12F1-48C4-A775-DAB38C607CE4}"/>
    <cellStyle name="20% – paryškinimas 5 2 2 3" xfId="254" xr:uid="{058A2939-BDE1-4C22-A01D-7DC289F42881}"/>
    <cellStyle name="20% – paryškinimas 5 2 3" xfId="136" xr:uid="{4582C5A9-F9C0-4065-BA4D-1586809D4C7C}"/>
    <cellStyle name="20% – paryškinimas 5 2 3 2" xfId="294" xr:uid="{96D37DE8-51D3-49EE-BCFE-768C482B0550}"/>
    <cellStyle name="20% – paryškinimas 5 2 4" xfId="215" xr:uid="{7924EB3F-1FDC-4FAE-AB06-688898A0524B}"/>
    <cellStyle name="20% – paryškinimas 5 3" xfId="76" xr:uid="{00000000-0005-0000-0000-000015000000}"/>
    <cellStyle name="20% – paryškinimas 5 3 2" xfId="155" xr:uid="{AE06275E-2DB5-45F0-9010-62F6191FAB11}"/>
    <cellStyle name="20% – paryškinimas 5 3 2 2" xfId="313" xr:uid="{36A39F1D-3B3A-4666-B842-6CB998CF1AA3}"/>
    <cellStyle name="20% – paryškinimas 5 3 3" xfId="234" xr:uid="{4039FFA5-F2E2-4982-B069-3DCE24BC2950}"/>
    <cellStyle name="20% – paryškinimas 5 4" xfId="116" xr:uid="{D718A84E-4B81-4A80-A09F-055E94344157}"/>
    <cellStyle name="20% – paryškinimas 5 4 2" xfId="274" xr:uid="{A6AABEB9-C2BF-4047-AC7A-AD610D8C5CF9}"/>
    <cellStyle name="20% – paryškinimas 5 5" xfId="195" xr:uid="{A4213C8B-3EEC-45AE-9087-7C7828F64581}"/>
    <cellStyle name="20% – paryškinimas 6" xfId="39" builtinId="50" customBuiltin="1"/>
    <cellStyle name="20% – paryškinimas 6 2" xfId="60" xr:uid="{00000000-0005-0000-0000-000017000000}"/>
    <cellStyle name="20% – paryškinimas 6 2 2" xfId="99" xr:uid="{00000000-0005-0000-0000-000018000000}"/>
    <cellStyle name="20% – paryškinimas 6 2 2 2" xfId="178" xr:uid="{90DD00F6-2B9F-416A-826A-D8687B999944}"/>
    <cellStyle name="20% – paryškinimas 6 2 2 2 2" xfId="336" xr:uid="{03ECAAE0-9FBB-4621-9FE9-99758CF78B5D}"/>
    <cellStyle name="20% – paryškinimas 6 2 2 3" xfId="257" xr:uid="{F2B2B34E-9855-4186-AD51-AA7E6590F83B}"/>
    <cellStyle name="20% – paryškinimas 6 2 3" xfId="139" xr:uid="{24410CF2-F6D7-4CC7-94D4-4EC45760E3B2}"/>
    <cellStyle name="20% – paryškinimas 6 2 3 2" xfId="297" xr:uid="{D05A549F-7982-47E1-9A27-0C9163D12895}"/>
    <cellStyle name="20% – paryškinimas 6 2 4" xfId="218" xr:uid="{76ADE31A-6C7F-4990-9AB7-BEFAFFEB1EE4}"/>
    <cellStyle name="20% – paryškinimas 6 3" xfId="79" xr:uid="{00000000-0005-0000-0000-000019000000}"/>
    <cellStyle name="20% – paryškinimas 6 3 2" xfId="158" xr:uid="{A38C519B-F29A-4D6E-AEDC-7288F5C2367B}"/>
    <cellStyle name="20% – paryškinimas 6 3 2 2" xfId="316" xr:uid="{5A805BDC-6A31-44D0-8C5B-62683B251E28}"/>
    <cellStyle name="20% – paryškinimas 6 3 3" xfId="237" xr:uid="{3BFBDB98-59ED-46E7-856E-69183888FE54}"/>
    <cellStyle name="20% – paryškinimas 6 4" xfId="119" xr:uid="{DE921B2C-1A3E-4D8F-B9BF-20D6AC206C86}"/>
    <cellStyle name="20% – paryškinimas 6 4 2" xfId="277" xr:uid="{748B89C8-1006-494B-95FA-B399D7107EE9}"/>
    <cellStyle name="20% – paryškinimas 6 5" xfId="198" xr:uid="{7A62E56B-D026-4EB3-B6DC-3AE63715E04E}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1 2" xfId="46" xr:uid="{00000000-0005-0000-0000-00001D000000}"/>
    <cellStyle name="40% – paryškinimas 1 2 2" xfId="85" xr:uid="{00000000-0005-0000-0000-00001E000000}"/>
    <cellStyle name="40% – paryškinimas 1 2 2 2" xfId="164" xr:uid="{67810AD3-65EE-44B7-98EA-BBC40810A69B}"/>
    <cellStyle name="40% – paryškinimas 1 2 2 2 2" xfId="322" xr:uid="{C18E20A9-FBD4-4B35-B800-61AA2DD4F16B}"/>
    <cellStyle name="40% – paryškinimas 1 2 2 3" xfId="243" xr:uid="{26695B55-D01A-44DC-BB84-37F8B7D52197}"/>
    <cellStyle name="40% – paryškinimas 1 2 3" xfId="125" xr:uid="{48058F33-393C-4C57-80AC-930236B1BBC7}"/>
    <cellStyle name="40% – paryškinimas 1 2 3 2" xfId="283" xr:uid="{DFB549C2-0B3D-491A-83E3-A7DC064A9AD8}"/>
    <cellStyle name="40% – paryškinimas 1 2 4" xfId="204" xr:uid="{55FB1F64-1968-40F3-ADB1-75D10F084E2F}"/>
    <cellStyle name="40% – paryškinimas 1 3" xfId="65" xr:uid="{00000000-0005-0000-0000-00001F000000}"/>
    <cellStyle name="40% – paryškinimas 1 3 2" xfId="144" xr:uid="{3EE00CA8-381A-4443-864D-1BCBFB633518}"/>
    <cellStyle name="40% – paryškinimas 1 3 2 2" xfId="302" xr:uid="{2F97A8B8-3081-4058-BDE8-65E59C581B46}"/>
    <cellStyle name="40% – paryškinimas 1 3 3" xfId="223" xr:uid="{1F30BD3C-DABB-413B-8B54-06C263E001B4}"/>
    <cellStyle name="40% – paryškinimas 1 4" xfId="105" xr:uid="{D30E078B-8A34-4724-9230-6F9B46A88BFC}"/>
    <cellStyle name="40% – paryškinimas 1 4 2" xfId="263" xr:uid="{7F2A21B8-AE15-4A5B-BD87-812B4FFD9B14}"/>
    <cellStyle name="40% – paryškinimas 1 5" xfId="184" xr:uid="{6E7CE3DE-C118-4B24-A63B-CE06DF7D1701}"/>
    <cellStyle name="40% – paryškinimas 2" xfId="24" builtinId="35" customBuiltin="1"/>
    <cellStyle name="40% – paryškinimas 2 2" xfId="49" xr:uid="{00000000-0005-0000-0000-000021000000}"/>
    <cellStyle name="40% – paryškinimas 2 2 2" xfId="88" xr:uid="{00000000-0005-0000-0000-000022000000}"/>
    <cellStyle name="40% – paryškinimas 2 2 2 2" xfId="167" xr:uid="{CC22B777-03FC-490B-8F09-60CC1585ECB1}"/>
    <cellStyle name="40% – paryškinimas 2 2 2 2 2" xfId="325" xr:uid="{5419E191-98D6-430A-B6E7-87771DDBB244}"/>
    <cellStyle name="40% – paryškinimas 2 2 2 3" xfId="246" xr:uid="{8210BD1A-E29D-4AC5-81FD-4CB5310B474E}"/>
    <cellStyle name="40% – paryškinimas 2 2 3" xfId="128" xr:uid="{8748EF56-5B1E-4862-B87A-9F6C3F7965D6}"/>
    <cellStyle name="40% – paryškinimas 2 2 3 2" xfId="286" xr:uid="{6BEC8841-DB65-435F-B417-A664CFD179C5}"/>
    <cellStyle name="40% – paryškinimas 2 2 4" xfId="207" xr:uid="{571A71EB-2323-4DB4-99E7-21926708505F}"/>
    <cellStyle name="40% – paryškinimas 2 3" xfId="68" xr:uid="{00000000-0005-0000-0000-000023000000}"/>
    <cellStyle name="40% – paryškinimas 2 3 2" xfId="147" xr:uid="{73C53B24-8375-4484-BB06-F07A08499D0F}"/>
    <cellStyle name="40% – paryškinimas 2 3 2 2" xfId="305" xr:uid="{59889FA4-D2C3-440F-AD73-F904B7FB6966}"/>
    <cellStyle name="40% – paryškinimas 2 3 3" xfId="226" xr:uid="{60BD2929-987D-4E38-A331-9BDE0E543278}"/>
    <cellStyle name="40% – paryškinimas 2 4" xfId="108" xr:uid="{72E3A049-0234-47AD-ABDC-A25FBCF8B253}"/>
    <cellStyle name="40% – paryškinimas 2 4 2" xfId="266" xr:uid="{2CB08A84-8DC7-408B-9641-77513BCD871E}"/>
    <cellStyle name="40% – paryškinimas 2 5" xfId="187" xr:uid="{E6CBB8D9-353F-43C2-A81E-BCB114B6391E}"/>
    <cellStyle name="40% – paryškinimas 3" xfId="28" builtinId="39" customBuiltin="1"/>
    <cellStyle name="40% – paryškinimas 3 2" xfId="52" xr:uid="{00000000-0005-0000-0000-000025000000}"/>
    <cellStyle name="40% – paryškinimas 3 2 2" xfId="91" xr:uid="{00000000-0005-0000-0000-000026000000}"/>
    <cellStyle name="40% – paryškinimas 3 2 2 2" xfId="170" xr:uid="{32D41BE3-AD7A-40C4-A2DB-75DF85ECD4CB}"/>
    <cellStyle name="40% – paryškinimas 3 2 2 2 2" xfId="328" xr:uid="{1DB795B4-F4AC-42F7-B682-90D84291B412}"/>
    <cellStyle name="40% – paryškinimas 3 2 2 3" xfId="249" xr:uid="{94AAF4A2-9C49-4F80-B4EF-E9871EC52C0C}"/>
    <cellStyle name="40% – paryškinimas 3 2 3" xfId="131" xr:uid="{87751FE2-5FBB-4412-BF62-C57EFEB367A0}"/>
    <cellStyle name="40% – paryškinimas 3 2 3 2" xfId="289" xr:uid="{858A591B-8949-42CB-9BD3-4F3E783D5110}"/>
    <cellStyle name="40% – paryškinimas 3 2 4" xfId="210" xr:uid="{46D42B04-EDE8-424C-A15C-692B1C2A344E}"/>
    <cellStyle name="40% – paryškinimas 3 3" xfId="71" xr:uid="{00000000-0005-0000-0000-000027000000}"/>
    <cellStyle name="40% – paryškinimas 3 3 2" xfId="150" xr:uid="{3E17EC40-EA61-47A3-8B57-EF84CF47319B}"/>
    <cellStyle name="40% – paryškinimas 3 3 2 2" xfId="308" xr:uid="{1F9BC2F7-B891-4D6F-9A48-C4E01C294CB5}"/>
    <cellStyle name="40% – paryškinimas 3 3 3" xfId="229" xr:uid="{DFE83414-4371-441C-93AD-A9F7B652F494}"/>
    <cellStyle name="40% – paryškinimas 3 4" xfId="111" xr:uid="{ED2835AA-76CA-4680-B9F1-2B055EF61F8D}"/>
    <cellStyle name="40% – paryškinimas 3 4 2" xfId="269" xr:uid="{514C3115-4981-4FC5-8F11-CB17A12ACE2A}"/>
    <cellStyle name="40% – paryškinimas 3 5" xfId="190" xr:uid="{37DAF1C1-B1E6-4E72-B453-FFA7FAD8162F}"/>
    <cellStyle name="40% – paryškinimas 4" xfId="32" builtinId="43" customBuiltin="1"/>
    <cellStyle name="40% – paryškinimas 4 2" xfId="55" xr:uid="{00000000-0005-0000-0000-000029000000}"/>
    <cellStyle name="40% – paryškinimas 4 2 2" xfId="94" xr:uid="{00000000-0005-0000-0000-00002A000000}"/>
    <cellStyle name="40% – paryškinimas 4 2 2 2" xfId="173" xr:uid="{9DFA58CC-6DF9-4644-B1F7-0E52F9D1319C}"/>
    <cellStyle name="40% – paryškinimas 4 2 2 2 2" xfId="331" xr:uid="{3951E03B-B111-4A7A-82A4-64F26F34AFF3}"/>
    <cellStyle name="40% – paryškinimas 4 2 2 3" xfId="252" xr:uid="{F67A1076-F599-4ADD-8209-D61353642E17}"/>
    <cellStyle name="40% – paryškinimas 4 2 3" xfId="134" xr:uid="{2DC4050E-3691-4C07-ABF2-CA08AB8BB591}"/>
    <cellStyle name="40% – paryškinimas 4 2 3 2" xfId="292" xr:uid="{D8F7A0FD-D753-4B7E-8F9F-5D572EA98322}"/>
    <cellStyle name="40% – paryškinimas 4 2 4" xfId="213" xr:uid="{31A9D876-E43B-4035-AE01-0B6C53ACDDB9}"/>
    <cellStyle name="40% – paryškinimas 4 3" xfId="74" xr:uid="{00000000-0005-0000-0000-00002B000000}"/>
    <cellStyle name="40% – paryškinimas 4 3 2" xfId="153" xr:uid="{53F8F14E-E1F9-4195-967B-3651844138FE}"/>
    <cellStyle name="40% – paryškinimas 4 3 2 2" xfId="311" xr:uid="{608E781F-1AC9-4CA6-A8B7-23D6B8BB1366}"/>
    <cellStyle name="40% – paryškinimas 4 3 3" xfId="232" xr:uid="{AA5E3B5E-05C2-4148-8456-E5510C55CCCC}"/>
    <cellStyle name="40% – paryškinimas 4 4" xfId="114" xr:uid="{31AE6846-576E-4167-9AD2-09A2ABEE866B}"/>
    <cellStyle name="40% – paryškinimas 4 4 2" xfId="272" xr:uid="{0B3A1E73-8BAC-4E3E-9CB2-B2E9923C5442}"/>
    <cellStyle name="40% – paryškinimas 4 5" xfId="193" xr:uid="{241EEAB1-E40A-4944-A385-6C3757139C45}"/>
    <cellStyle name="40% – paryškinimas 5" xfId="36" builtinId="47" customBuiltin="1"/>
    <cellStyle name="40% – paryškinimas 5 2" xfId="58" xr:uid="{00000000-0005-0000-0000-00002D000000}"/>
    <cellStyle name="40% – paryškinimas 5 2 2" xfId="97" xr:uid="{00000000-0005-0000-0000-00002E000000}"/>
    <cellStyle name="40% – paryškinimas 5 2 2 2" xfId="176" xr:uid="{4F69310F-8464-4361-A5E6-9018A2782732}"/>
    <cellStyle name="40% – paryškinimas 5 2 2 2 2" xfId="334" xr:uid="{02358712-8A68-4A8F-A454-3C02262490D2}"/>
    <cellStyle name="40% – paryškinimas 5 2 2 3" xfId="255" xr:uid="{262FEE95-AF0A-494C-9B1B-8D783386558C}"/>
    <cellStyle name="40% – paryškinimas 5 2 3" xfId="137" xr:uid="{294E866F-9BD4-4642-A25A-FF0422137263}"/>
    <cellStyle name="40% – paryškinimas 5 2 3 2" xfId="295" xr:uid="{5F714D99-0E5B-48A6-960C-4D9ABC5C6D84}"/>
    <cellStyle name="40% – paryškinimas 5 2 4" xfId="216" xr:uid="{84FEBE80-CE7A-4458-8B15-7620A2DD3F20}"/>
    <cellStyle name="40% – paryškinimas 5 3" xfId="77" xr:uid="{00000000-0005-0000-0000-00002F000000}"/>
    <cellStyle name="40% – paryškinimas 5 3 2" xfId="156" xr:uid="{2BEDAB4B-BED0-4108-93B7-8463624CB70C}"/>
    <cellStyle name="40% – paryškinimas 5 3 2 2" xfId="314" xr:uid="{2DCB6ECE-F00C-4A8E-90AE-232520E5B318}"/>
    <cellStyle name="40% – paryškinimas 5 3 3" xfId="235" xr:uid="{10E1E53A-4167-4D8F-95EF-5B70912423EA}"/>
    <cellStyle name="40% – paryškinimas 5 4" xfId="117" xr:uid="{38CCF81F-4D4C-4BFB-B004-E5285B76A071}"/>
    <cellStyle name="40% – paryškinimas 5 4 2" xfId="275" xr:uid="{CA52D661-DF06-4D39-BE73-31B8895A8037}"/>
    <cellStyle name="40% – paryškinimas 5 5" xfId="196" xr:uid="{D959470F-6844-4044-8F3E-354BD8D00219}"/>
    <cellStyle name="40% – paryškinimas 6" xfId="40" builtinId="51" customBuiltin="1"/>
    <cellStyle name="40% – paryškinimas 6 2" xfId="61" xr:uid="{00000000-0005-0000-0000-000031000000}"/>
    <cellStyle name="40% – paryškinimas 6 2 2" xfId="100" xr:uid="{00000000-0005-0000-0000-000032000000}"/>
    <cellStyle name="40% – paryškinimas 6 2 2 2" xfId="179" xr:uid="{5AEB3CCD-2430-4F21-9F5D-8509326FEDDE}"/>
    <cellStyle name="40% – paryškinimas 6 2 2 2 2" xfId="337" xr:uid="{AC102623-CCE6-4848-B5CA-0F43FBE89BCD}"/>
    <cellStyle name="40% – paryškinimas 6 2 2 3" xfId="258" xr:uid="{B32F5D61-38EF-4AF1-940F-D41B152CFB36}"/>
    <cellStyle name="40% – paryškinimas 6 2 3" xfId="140" xr:uid="{41C1A8F3-63B0-4C34-9B07-D12526D9C846}"/>
    <cellStyle name="40% – paryškinimas 6 2 3 2" xfId="298" xr:uid="{C19A940A-79C6-4A77-8FA3-505DCA6CA58D}"/>
    <cellStyle name="40% – paryškinimas 6 2 4" xfId="219" xr:uid="{9B90FC17-C492-4839-9B3B-BAE0C38F123A}"/>
    <cellStyle name="40% – paryškinimas 6 3" xfId="80" xr:uid="{00000000-0005-0000-0000-000033000000}"/>
    <cellStyle name="40% – paryškinimas 6 3 2" xfId="159" xr:uid="{F4BF4656-913B-4B48-BD86-070F67B4F87D}"/>
    <cellStyle name="40% – paryškinimas 6 3 2 2" xfId="317" xr:uid="{513B3CEE-3ED3-4F96-9A69-BEC434B57F70}"/>
    <cellStyle name="40% – paryškinimas 6 3 3" xfId="238" xr:uid="{A2A58BED-E0FE-49CD-8372-1B47D12AF798}"/>
    <cellStyle name="40% – paryškinimas 6 4" xfId="120" xr:uid="{32B85F57-9842-4E39-ABBB-EC7F0A581760}"/>
    <cellStyle name="40% – paryškinimas 6 4 2" xfId="278" xr:uid="{80B5D141-B12E-4D0B-A92A-8B5E08CB9261}"/>
    <cellStyle name="40% – paryškinimas 6 5" xfId="199" xr:uid="{6DFECE80-768B-49E7-A21C-54923BDE18C4}"/>
    <cellStyle name="60% – paryškinimas 1" xfId="21" builtinId="32" customBuiltin="1"/>
    <cellStyle name="60% – paryškinimas 1 2" xfId="47" xr:uid="{00000000-0005-0000-0000-000035000000}"/>
    <cellStyle name="60% – paryškinimas 1 2 2" xfId="86" xr:uid="{00000000-0005-0000-0000-000036000000}"/>
    <cellStyle name="60% – paryškinimas 1 2 2 2" xfId="165" xr:uid="{B8FD4A60-CE75-4E85-9D55-4FE1CEE01E7E}"/>
    <cellStyle name="60% – paryškinimas 1 2 2 2 2" xfId="323" xr:uid="{7AC0DF65-1B84-47F0-981F-1DAB1AD33C73}"/>
    <cellStyle name="60% – paryškinimas 1 2 2 3" xfId="244" xr:uid="{ED8BCF5D-BB6D-41CF-B87B-E4FB445A8617}"/>
    <cellStyle name="60% – paryškinimas 1 2 3" xfId="126" xr:uid="{1639239D-A297-411E-AC43-47A1F1E23BE1}"/>
    <cellStyle name="60% – paryškinimas 1 2 3 2" xfId="284" xr:uid="{2B18591E-F3C0-40A9-96F0-B1B7A2539BBC}"/>
    <cellStyle name="60% – paryškinimas 1 2 4" xfId="205" xr:uid="{2596AE7A-E4A8-49F2-B04D-60E118362DC0}"/>
    <cellStyle name="60% – paryškinimas 1 3" xfId="66" xr:uid="{00000000-0005-0000-0000-000037000000}"/>
    <cellStyle name="60% – paryškinimas 1 3 2" xfId="145" xr:uid="{30EDCE4C-C96A-4BC6-99CF-2CA190CF573A}"/>
    <cellStyle name="60% – paryškinimas 1 3 2 2" xfId="303" xr:uid="{1C0D9818-480D-4CFD-8742-01F2F7658F77}"/>
    <cellStyle name="60% – paryškinimas 1 3 3" xfId="224" xr:uid="{82F74930-6639-4FE1-9A27-E322893B21C4}"/>
    <cellStyle name="60% – paryškinimas 1 4" xfId="106" xr:uid="{0D41A124-911A-4655-B712-F8912E3B0795}"/>
    <cellStyle name="60% – paryškinimas 1 4 2" xfId="264" xr:uid="{DB8102AD-C333-4AAC-B6AD-F24A3B148050}"/>
    <cellStyle name="60% – paryškinimas 1 5" xfId="185" xr:uid="{85D7B213-5ECE-4AA5-93DE-C0BE0E607167}"/>
    <cellStyle name="60% – paryškinimas 2" xfId="25" builtinId="36" customBuiltin="1"/>
    <cellStyle name="60% – paryškinimas 2 2" xfId="50" xr:uid="{00000000-0005-0000-0000-000039000000}"/>
    <cellStyle name="60% – paryškinimas 2 2 2" xfId="89" xr:uid="{00000000-0005-0000-0000-00003A000000}"/>
    <cellStyle name="60% – paryškinimas 2 2 2 2" xfId="168" xr:uid="{44AF593A-4F16-423D-81D6-001493248D4B}"/>
    <cellStyle name="60% – paryškinimas 2 2 2 2 2" xfId="326" xr:uid="{955CC9A0-4ED0-46D8-AA1E-CFEB2B99D1D3}"/>
    <cellStyle name="60% – paryškinimas 2 2 2 3" xfId="247" xr:uid="{C3853EBB-B468-46AD-A2AE-EC96EDD0C7A8}"/>
    <cellStyle name="60% – paryškinimas 2 2 3" xfId="129" xr:uid="{DA78F39F-3A41-4935-A212-73EF00BD4451}"/>
    <cellStyle name="60% – paryškinimas 2 2 3 2" xfId="287" xr:uid="{5D2ACF89-7423-48D3-835B-164DF30BD32E}"/>
    <cellStyle name="60% – paryškinimas 2 2 4" xfId="208" xr:uid="{E9D2BC25-F5EB-4D68-8A83-2FB58D3A0BCA}"/>
    <cellStyle name="60% – paryškinimas 2 3" xfId="69" xr:uid="{00000000-0005-0000-0000-00003B000000}"/>
    <cellStyle name="60% – paryškinimas 2 3 2" xfId="148" xr:uid="{23A830CC-6090-4D77-AAB2-F4863174181D}"/>
    <cellStyle name="60% – paryškinimas 2 3 2 2" xfId="306" xr:uid="{8162B30F-756E-43B2-A728-1E44CDCA5B52}"/>
    <cellStyle name="60% – paryškinimas 2 3 3" xfId="227" xr:uid="{979A464B-8F81-44D0-BC26-DE31FD342E91}"/>
    <cellStyle name="60% – paryškinimas 2 4" xfId="109" xr:uid="{E8767096-C400-474D-B2A6-EFC54E3DADA7}"/>
    <cellStyle name="60% – paryškinimas 2 4 2" xfId="267" xr:uid="{45127CF7-279A-4B0B-9584-F97A93426568}"/>
    <cellStyle name="60% – paryškinimas 2 5" xfId="188" xr:uid="{52EB38D0-618D-4659-AA95-82E126F10425}"/>
    <cellStyle name="60% – paryškinimas 3" xfId="29" builtinId="40" customBuiltin="1"/>
    <cellStyle name="60% – paryškinimas 3 2" xfId="53" xr:uid="{00000000-0005-0000-0000-00003D000000}"/>
    <cellStyle name="60% – paryškinimas 3 2 2" xfId="92" xr:uid="{00000000-0005-0000-0000-00003E000000}"/>
    <cellStyle name="60% – paryškinimas 3 2 2 2" xfId="171" xr:uid="{E0BA0FB9-E5BF-4131-9CB1-A1F49B5B29FE}"/>
    <cellStyle name="60% – paryškinimas 3 2 2 2 2" xfId="329" xr:uid="{DD37AED2-1326-4A45-AFB8-F084CD8E6E2A}"/>
    <cellStyle name="60% – paryškinimas 3 2 2 3" xfId="250" xr:uid="{E711DFEF-7E87-4591-8E7D-7D0B572E1EEA}"/>
    <cellStyle name="60% – paryškinimas 3 2 3" xfId="132" xr:uid="{454FA939-2699-43D1-817C-1945612AFEFE}"/>
    <cellStyle name="60% – paryškinimas 3 2 3 2" xfId="290" xr:uid="{B5E35FDA-07E5-47F3-9223-68FFA994B992}"/>
    <cellStyle name="60% – paryškinimas 3 2 4" xfId="211" xr:uid="{82EEAC5C-F31A-420D-84E1-C3E1C66F464B}"/>
    <cellStyle name="60% – paryškinimas 3 3" xfId="72" xr:uid="{00000000-0005-0000-0000-00003F000000}"/>
    <cellStyle name="60% – paryškinimas 3 3 2" xfId="151" xr:uid="{A9EBC4B9-58D7-4941-81B2-EFD78ABFC425}"/>
    <cellStyle name="60% – paryškinimas 3 3 2 2" xfId="309" xr:uid="{5B09A399-9F7C-40D8-B130-F353B8F8914B}"/>
    <cellStyle name="60% – paryškinimas 3 3 3" xfId="230" xr:uid="{173B91D0-439C-43E7-8972-B2625C0922DA}"/>
    <cellStyle name="60% – paryškinimas 3 4" xfId="112" xr:uid="{DCAEDD08-AB87-48AB-BDB5-117765B322D2}"/>
    <cellStyle name="60% – paryškinimas 3 4 2" xfId="270" xr:uid="{1FC4598B-7D76-4EA6-8849-EF3D7AFBE29E}"/>
    <cellStyle name="60% – paryškinimas 3 5" xfId="191" xr:uid="{B800B11E-3E92-4525-9FE9-8D6D19D56FFB}"/>
    <cellStyle name="60% – paryškinimas 4" xfId="33" builtinId="44" customBuiltin="1"/>
    <cellStyle name="60% – paryškinimas 4 2" xfId="56" xr:uid="{00000000-0005-0000-0000-000041000000}"/>
    <cellStyle name="60% – paryškinimas 4 2 2" xfId="95" xr:uid="{00000000-0005-0000-0000-000042000000}"/>
    <cellStyle name="60% – paryškinimas 4 2 2 2" xfId="174" xr:uid="{C51FE210-A69E-4F7E-9927-9320845714E7}"/>
    <cellStyle name="60% – paryškinimas 4 2 2 2 2" xfId="332" xr:uid="{36DC6A70-3AB8-42E0-AF62-A1AADBD15904}"/>
    <cellStyle name="60% – paryškinimas 4 2 2 3" xfId="253" xr:uid="{9498406E-864B-4C38-945A-793720BF999E}"/>
    <cellStyle name="60% – paryškinimas 4 2 3" xfId="135" xr:uid="{FD82A797-D57C-421E-869C-694A5A58A672}"/>
    <cellStyle name="60% – paryškinimas 4 2 3 2" xfId="293" xr:uid="{FEEC9FE9-6103-47C2-AC01-49FEC526C9B5}"/>
    <cellStyle name="60% – paryškinimas 4 2 4" xfId="214" xr:uid="{8ABF70A1-1912-411F-9603-F3D144CCA335}"/>
    <cellStyle name="60% – paryškinimas 4 3" xfId="75" xr:uid="{00000000-0005-0000-0000-000043000000}"/>
    <cellStyle name="60% – paryškinimas 4 3 2" xfId="154" xr:uid="{6230840A-CA8E-47E5-B609-1CA43F1C0617}"/>
    <cellStyle name="60% – paryškinimas 4 3 2 2" xfId="312" xr:uid="{E55971B8-A75E-44DF-84CB-1AEE314E3A53}"/>
    <cellStyle name="60% – paryškinimas 4 3 3" xfId="233" xr:uid="{C0BA58B8-9B43-4953-AC77-485A956FBDEC}"/>
    <cellStyle name="60% – paryškinimas 4 4" xfId="115" xr:uid="{643CF87B-12C2-4FD9-956C-EE16655A0A20}"/>
    <cellStyle name="60% – paryškinimas 4 4 2" xfId="273" xr:uid="{2E4572E9-F193-47FA-AF43-552BEF72B20E}"/>
    <cellStyle name="60% – paryškinimas 4 5" xfId="194" xr:uid="{031D0F6C-490C-4B04-B451-83743E0BB5D5}"/>
    <cellStyle name="60% – paryškinimas 5" xfId="37" builtinId="48" customBuiltin="1"/>
    <cellStyle name="60% – paryškinimas 5 2" xfId="59" xr:uid="{00000000-0005-0000-0000-000045000000}"/>
    <cellStyle name="60% – paryškinimas 5 2 2" xfId="98" xr:uid="{00000000-0005-0000-0000-000046000000}"/>
    <cellStyle name="60% – paryškinimas 5 2 2 2" xfId="177" xr:uid="{E11CF361-A4FE-4A70-B706-64F0BD9FCB4E}"/>
    <cellStyle name="60% – paryškinimas 5 2 2 2 2" xfId="335" xr:uid="{BEFC07E3-3F42-4315-BF57-9CBFCA30C8FB}"/>
    <cellStyle name="60% – paryškinimas 5 2 2 3" xfId="256" xr:uid="{AF821C8B-5665-44C8-BFFD-8A5E0C5B5299}"/>
    <cellStyle name="60% – paryškinimas 5 2 3" xfId="138" xr:uid="{11CAE5A4-ACBC-4B79-8F54-29B0031EEDDC}"/>
    <cellStyle name="60% – paryškinimas 5 2 3 2" xfId="296" xr:uid="{29BEC316-9521-4635-A321-2307169D1F7D}"/>
    <cellStyle name="60% – paryškinimas 5 2 4" xfId="217" xr:uid="{879B8E9C-ABB3-465D-B986-94804E3CDF42}"/>
    <cellStyle name="60% – paryškinimas 5 3" xfId="78" xr:uid="{00000000-0005-0000-0000-000047000000}"/>
    <cellStyle name="60% – paryškinimas 5 3 2" xfId="157" xr:uid="{52EF10B4-BF23-439D-BAE6-0A8E0FBC9E64}"/>
    <cellStyle name="60% – paryškinimas 5 3 2 2" xfId="315" xr:uid="{2B597422-A477-44C6-A143-3B30D1E6DD6D}"/>
    <cellStyle name="60% – paryškinimas 5 3 3" xfId="236" xr:uid="{D3C83873-F6EE-4463-BC4D-B3841389ED84}"/>
    <cellStyle name="60% – paryškinimas 5 4" xfId="118" xr:uid="{63307237-66B8-4F01-9ECA-A577D138FCD6}"/>
    <cellStyle name="60% – paryškinimas 5 4 2" xfId="276" xr:uid="{8D564896-2C2B-4F20-936E-667DF7FA166D}"/>
    <cellStyle name="60% – paryškinimas 5 5" xfId="197" xr:uid="{605AF405-48B5-483A-8B3B-AD7A52CCC487}"/>
    <cellStyle name="60% – paryškinimas 6" xfId="41" builtinId="52" customBuiltin="1"/>
    <cellStyle name="60% – paryškinimas 6 2" xfId="62" xr:uid="{00000000-0005-0000-0000-000049000000}"/>
    <cellStyle name="60% – paryškinimas 6 2 2" xfId="101" xr:uid="{00000000-0005-0000-0000-00004A000000}"/>
    <cellStyle name="60% – paryškinimas 6 2 2 2" xfId="180" xr:uid="{1CC89980-190E-4D8E-9C46-0ED16A9271E2}"/>
    <cellStyle name="60% – paryškinimas 6 2 2 2 2" xfId="338" xr:uid="{D550741F-8915-4738-BD8D-55B659DA4110}"/>
    <cellStyle name="60% – paryškinimas 6 2 2 3" xfId="259" xr:uid="{D77585AE-3FC3-4DA7-9CFC-0D92DBB0115A}"/>
    <cellStyle name="60% – paryškinimas 6 2 3" xfId="141" xr:uid="{BD81A72D-7373-48BC-82B4-BABBFE4F6663}"/>
    <cellStyle name="60% – paryškinimas 6 2 3 2" xfId="299" xr:uid="{A6AA8E91-7BDE-4AF6-B7A1-34AC189E611F}"/>
    <cellStyle name="60% – paryškinimas 6 2 4" xfId="220" xr:uid="{225F787F-D9E2-4E4D-A433-E6D82B0EE770}"/>
    <cellStyle name="60% – paryškinimas 6 3" xfId="81" xr:uid="{00000000-0005-0000-0000-00004B000000}"/>
    <cellStyle name="60% – paryškinimas 6 3 2" xfId="160" xr:uid="{A932837B-6F56-4417-A649-096AF5BA8952}"/>
    <cellStyle name="60% – paryškinimas 6 3 2 2" xfId="318" xr:uid="{8B258B5C-7D9F-4B54-8E43-39947030D660}"/>
    <cellStyle name="60% – paryškinimas 6 3 3" xfId="239" xr:uid="{CD6C0617-A0EB-43CE-A836-9A6478C2B2BE}"/>
    <cellStyle name="60% – paryškinimas 6 4" xfId="121" xr:uid="{06815AB9-1BCB-483F-96B0-B746B0E2DA07}"/>
    <cellStyle name="60% – paryškinimas 6 4 2" xfId="279" xr:uid="{9B5B1C74-FC3E-4026-B8F7-847387BB9783}"/>
    <cellStyle name="60% – paryškinimas 6 5" xfId="200" xr:uid="{C6DCA4BD-B798-4BFF-8CE3-A2DB97D30418}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prastas 2" xfId="44" xr:uid="{00000000-0005-0000-0000-000050000000}"/>
    <cellStyle name="Įprastas 2 2" xfId="83" xr:uid="{00000000-0005-0000-0000-000051000000}"/>
    <cellStyle name="Įprastas 2 2 2" xfId="162" xr:uid="{BD1F55D7-6387-4BEF-AE3D-01676D2A0115}"/>
    <cellStyle name="Įprastas 2 2 2 2" xfId="320" xr:uid="{7DA05E01-A7D8-4B4D-9A17-6728B9ABA8E5}"/>
    <cellStyle name="Įprastas 2 2 3" xfId="241" xr:uid="{CEF69AC0-2679-4A30-94D9-8F7CD6DEE72D}"/>
    <cellStyle name="Įprastas 2 3" xfId="123" xr:uid="{1C8F5600-023A-49D8-B52A-1AF44007B6C5}"/>
    <cellStyle name="Įprastas 2 3 2" xfId="281" xr:uid="{2FBDB3D0-2D0F-4115-BAFE-EF2A0A23EF22}"/>
    <cellStyle name="Įprastas 2 4" xfId="202" xr:uid="{075DD509-3443-4D8E-BE07-96406E4A0BF3}"/>
    <cellStyle name="Įprastas 4" xfId="42" xr:uid="{00000000-0005-0000-0000-000052000000}"/>
    <cellStyle name="Įspėjimo tekstas" xfId="14" builtinId="11" customBuiltin="1"/>
    <cellStyle name="Išvestis" xfId="10" builtinId="21" customBuiltin="1"/>
    <cellStyle name="Įvestis" xfId="9" builtinId="20" customBuiltin="1"/>
    <cellStyle name="Kablelis 2" xfId="102" xr:uid="{00000000-0005-0000-0000-000056000000}"/>
    <cellStyle name="Kablelis 2 2" xfId="181" xr:uid="{0CF343FC-84E1-4598-923A-F2FDFA6CB938}"/>
    <cellStyle name="Kablelis 2 2 2" xfId="339" xr:uid="{032EB2EF-EB94-4117-89D2-299D3B3F1EE1}"/>
    <cellStyle name="Kablelis 2 3" xfId="260" xr:uid="{ED3D71EF-618B-4EF6-B27C-17A8B20AF08D}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staba 2" xfId="43" xr:uid="{00000000-0005-0000-0000-00005F000000}"/>
    <cellStyle name="Pastaba 2 2" xfId="82" xr:uid="{00000000-0005-0000-0000-000060000000}"/>
    <cellStyle name="Pastaba 2 2 2" xfId="161" xr:uid="{88186F43-A21C-40EF-BCFA-6BC412766652}"/>
    <cellStyle name="Pastaba 2 2 2 2" xfId="319" xr:uid="{5E8422C6-56E3-40A5-A20F-7039938225A6}"/>
    <cellStyle name="Pastaba 2 2 3" xfId="240" xr:uid="{39663356-1721-4384-B341-591583623B35}"/>
    <cellStyle name="Pastaba 2 3" xfId="122" xr:uid="{89F1067C-5350-440E-94CF-8AC0D2B7A141}"/>
    <cellStyle name="Pastaba 2 3 2" xfId="280" xr:uid="{B73A0CA4-DDCB-491B-88A3-F57E4047200C}"/>
    <cellStyle name="Pastaba 2 4" xfId="201" xr:uid="{5B064A2D-A1DB-4559-BABC-5C912C2065DA}"/>
    <cellStyle name="Pastaba 3" xfId="63" xr:uid="{00000000-0005-0000-0000-000061000000}"/>
    <cellStyle name="Pastaba 3 2" xfId="142" xr:uid="{F5D41F32-00E0-4989-9A89-CAAA9843DD0D}"/>
    <cellStyle name="Pastaba 3 2 2" xfId="300" xr:uid="{2A9AF9BE-F5D6-40B2-9782-06983CF92CC2}"/>
    <cellStyle name="Pastaba 3 3" xfId="221" xr:uid="{181882B3-502C-4A62-B729-EA35CEBE1B62}"/>
    <cellStyle name="Pastaba 4" xfId="103" xr:uid="{B4CAE0E3-55D9-44EA-9EBE-1372EF62EC96}"/>
    <cellStyle name="Pastaba 4 2" xfId="261" xr:uid="{FD1066E9-0930-4B57-808D-C09898ADE3A7}"/>
    <cellStyle name="Pastaba 5" xfId="182" xr:uid="{2A1BE7DA-9382-4CC2-9ED4-D71C8120AF93}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colors>
    <mruColors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6</xdr:row>
      <xdr:rowOff>129886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9A2EC1B-224E-480B-8D67-3241B0722710}"/>
            </a:ext>
          </a:extLst>
        </xdr:cNvPr>
        <xdr:cNvSpPr txBox="1"/>
      </xdr:nvSpPr>
      <xdr:spPr>
        <a:xfrm>
          <a:off x="10243705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ena Baltrusaitiene" id="{3E22092E-37C0-4435-954A-652DEEBD2C35}" userId="S-1-5-21-1908806882-3352760135-1285445763-1263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45" dT="2025-03-07T06:55:51.05" personId="{3E22092E-37C0-4435-954A-652DEEBD2C35}" id="{463E5850-C7CE-49A3-9CEF-1AD8F8155EC1}">
    <text>Įsk.likutį</text>
  </threadedComment>
  <threadedComment ref="N51" dT="2025-03-07T06:54:11.18" personId="{3E22092E-37C0-4435-954A-652DEEBD2C35}" id="{FBA8452D-45B2-4699-B8A5-1D201B06DB65}">
    <text>Įsk.likutį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9"/>
  <sheetViews>
    <sheetView topLeftCell="A2" zoomScale="70" zoomScaleNormal="70" workbookViewId="0">
      <pane ySplit="9" topLeftCell="A138" activePane="bottomLeft" state="frozen"/>
      <selection activeCell="A2" sqref="A2"/>
      <selection pane="bottomLeft" activeCell="J156" sqref="J156"/>
    </sheetView>
  </sheetViews>
  <sheetFormatPr defaultRowHeight="14.4" x14ac:dyDescent="0.3"/>
  <cols>
    <col min="1" max="1" width="3.33203125" customWidth="1"/>
    <col min="2" max="2" width="4.109375" style="1" customWidth="1"/>
    <col min="3" max="3" width="4.44140625" customWidth="1"/>
    <col min="4" max="4" width="4" customWidth="1"/>
    <col min="5" max="5" width="4.109375" customWidth="1"/>
    <col min="6" max="6" width="3.6640625" style="4" customWidth="1"/>
    <col min="7" max="7" width="21.5546875" customWidth="1"/>
    <col min="8" max="8" width="16.5546875" customWidth="1"/>
    <col min="9" max="9" width="12.109375" customWidth="1"/>
    <col min="10" max="10" width="39.109375" customWidth="1"/>
    <col min="11" max="11" width="29.44140625" customWidth="1"/>
    <col min="12" max="12" width="7.44140625" customWidth="1"/>
    <col min="13" max="13" width="18.5546875" customWidth="1"/>
    <col min="14" max="14" width="18.6640625" customWidth="1"/>
  </cols>
  <sheetData>
    <row r="1" spans="1:14" ht="15" customHeight="1" x14ac:dyDescent="0.3">
      <c r="A1" s="1"/>
      <c r="C1" s="1"/>
      <c r="D1" s="1"/>
      <c r="E1" s="1"/>
      <c r="F1" s="3"/>
      <c r="G1" s="2"/>
      <c r="H1" s="2"/>
      <c r="I1" s="1"/>
      <c r="J1" s="1"/>
      <c r="K1" s="1"/>
      <c r="L1" s="1"/>
      <c r="M1" s="5"/>
      <c r="N1" s="5"/>
    </row>
    <row r="2" spans="1:14" ht="15" hidden="1" customHeight="1" x14ac:dyDescent="0.3">
      <c r="A2" s="1"/>
      <c r="C2" s="118"/>
      <c r="D2" s="119"/>
      <c r="E2" s="119"/>
      <c r="F2" s="119"/>
      <c r="G2" s="119"/>
      <c r="H2" s="119"/>
      <c r="I2" s="119"/>
      <c r="J2" s="119"/>
      <c r="K2" s="119"/>
      <c r="L2" s="119"/>
      <c r="M2" s="5"/>
      <c r="N2" s="5"/>
    </row>
    <row r="3" spans="1:14" ht="15" customHeight="1" x14ac:dyDescent="0.3">
      <c r="A3" s="1"/>
      <c r="C3" s="1"/>
      <c r="F3"/>
      <c r="M3" s="5"/>
      <c r="N3" s="5"/>
    </row>
    <row r="4" spans="1:14" s="7" customFormat="1" ht="48" customHeight="1" x14ac:dyDescent="0.35">
      <c r="A4" s="6"/>
      <c r="B4" s="6"/>
      <c r="C4" s="6"/>
      <c r="D4"/>
      <c r="E4"/>
      <c r="F4"/>
      <c r="G4"/>
      <c r="H4"/>
      <c r="I4"/>
      <c r="J4"/>
      <c r="K4"/>
      <c r="L4"/>
      <c r="M4" s="140"/>
      <c r="N4" s="141"/>
    </row>
    <row r="5" spans="1:14" s="7" customFormat="1" ht="18" x14ac:dyDescent="0.35">
      <c r="A5" s="135" t="s">
        <v>274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1:14" s="7" customFormat="1" ht="23.25" customHeight="1" x14ac:dyDescent="0.35">
      <c r="A6" s="135" t="s">
        <v>138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</row>
    <row r="7" spans="1:14" s="7" customFormat="1" ht="26.25" customHeight="1" thickBot="1" x14ac:dyDescent="0.4">
      <c r="A7" s="136" t="s">
        <v>88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</row>
    <row r="8" spans="1:14" s="7" customFormat="1" ht="48.75" customHeight="1" x14ac:dyDescent="0.35">
      <c r="A8" s="162" t="s">
        <v>0</v>
      </c>
      <c r="B8" s="123" t="s">
        <v>1</v>
      </c>
      <c r="C8" s="123" t="s">
        <v>2</v>
      </c>
      <c r="D8" s="126" t="s">
        <v>3</v>
      </c>
      <c r="E8" s="126" t="s">
        <v>4</v>
      </c>
      <c r="F8" s="129" t="s">
        <v>87</v>
      </c>
      <c r="G8" s="130"/>
      <c r="H8" s="137" t="s">
        <v>89</v>
      </c>
      <c r="I8" s="120" t="s">
        <v>5</v>
      </c>
      <c r="J8" s="120" t="s">
        <v>6</v>
      </c>
      <c r="K8" s="120" t="s">
        <v>40</v>
      </c>
      <c r="L8" s="123" t="s">
        <v>7</v>
      </c>
      <c r="M8" s="120" t="s">
        <v>275</v>
      </c>
      <c r="N8" s="120" t="s">
        <v>276</v>
      </c>
    </row>
    <row r="9" spans="1:14" s="7" customFormat="1" ht="45" customHeight="1" x14ac:dyDescent="0.35">
      <c r="A9" s="163"/>
      <c r="B9" s="124"/>
      <c r="C9" s="124"/>
      <c r="D9" s="127"/>
      <c r="E9" s="127"/>
      <c r="F9" s="131"/>
      <c r="G9" s="132"/>
      <c r="H9" s="138"/>
      <c r="I9" s="121"/>
      <c r="J9" s="121"/>
      <c r="K9" s="121"/>
      <c r="L9" s="124"/>
      <c r="M9" s="121"/>
      <c r="N9" s="121"/>
    </row>
    <row r="10" spans="1:14" s="7" customFormat="1" ht="49.5" customHeight="1" x14ac:dyDescent="0.35">
      <c r="A10" s="164"/>
      <c r="B10" s="125"/>
      <c r="C10" s="125"/>
      <c r="D10" s="128"/>
      <c r="E10" s="128"/>
      <c r="F10" s="133"/>
      <c r="G10" s="134"/>
      <c r="H10" s="139"/>
      <c r="I10" s="122"/>
      <c r="J10" s="122"/>
      <c r="K10" s="122"/>
      <c r="L10" s="125"/>
      <c r="M10" s="122"/>
      <c r="N10" s="122"/>
    </row>
    <row r="11" spans="1:14" s="7" customFormat="1" ht="22.5" customHeight="1" x14ac:dyDescent="0.35">
      <c r="A11" s="8">
        <v>2</v>
      </c>
      <c r="B11" s="9">
        <v>3</v>
      </c>
      <c r="C11" s="47"/>
      <c r="D11" s="47"/>
      <c r="E11" s="47"/>
      <c r="F11" s="274" t="s">
        <v>91</v>
      </c>
      <c r="G11" s="275"/>
      <c r="H11" s="275"/>
      <c r="I11" s="275"/>
      <c r="J11" s="275"/>
      <c r="K11" s="275"/>
      <c r="L11" s="275"/>
      <c r="M11" s="275"/>
      <c r="N11" s="275"/>
    </row>
    <row r="12" spans="1:14" s="7" customFormat="1" ht="18" x14ac:dyDescent="0.35">
      <c r="A12" s="8">
        <v>2</v>
      </c>
      <c r="B12" s="10">
        <v>3</v>
      </c>
      <c r="C12" s="10">
        <v>2</v>
      </c>
      <c r="D12" s="48"/>
      <c r="E12" s="48"/>
      <c r="F12" s="159" t="s">
        <v>15</v>
      </c>
      <c r="G12" s="160"/>
      <c r="H12" s="160"/>
      <c r="I12" s="160"/>
      <c r="J12" s="160"/>
      <c r="K12" s="160"/>
      <c r="L12" s="160"/>
      <c r="M12" s="160"/>
      <c r="N12" s="160"/>
    </row>
    <row r="13" spans="1:14" s="7" customFormat="1" ht="18" x14ac:dyDescent="0.35">
      <c r="A13" s="8">
        <v>2</v>
      </c>
      <c r="B13" s="10">
        <v>3</v>
      </c>
      <c r="C13" s="10">
        <v>2</v>
      </c>
      <c r="D13" s="11">
        <v>1</v>
      </c>
      <c r="E13" s="11"/>
      <c r="F13" s="179" t="s">
        <v>84</v>
      </c>
      <c r="G13" s="179"/>
      <c r="H13" s="179"/>
      <c r="I13" s="179"/>
      <c r="J13" s="179"/>
      <c r="K13" s="179"/>
      <c r="L13" s="179"/>
      <c r="M13" s="179"/>
      <c r="N13" s="179"/>
    </row>
    <row r="14" spans="1:14" s="7" customFormat="1" ht="23.25" customHeight="1" x14ac:dyDescent="0.35">
      <c r="A14" s="142">
        <v>2</v>
      </c>
      <c r="B14" s="143">
        <v>3</v>
      </c>
      <c r="C14" s="143">
        <v>2</v>
      </c>
      <c r="D14" s="144">
        <v>1</v>
      </c>
      <c r="E14" s="145">
        <v>1</v>
      </c>
      <c r="F14" s="148" t="s">
        <v>93</v>
      </c>
      <c r="G14" s="148"/>
      <c r="H14" s="205" t="s">
        <v>94</v>
      </c>
      <c r="I14" s="152" t="s">
        <v>16</v>
      </c>
      <c r="J14" s="152" t="s">
        <v>54</v>
      </c>
      <c r="K14" s="152" t="s">
        <v>217</v>
      </c>
      <c r="L14" s="12" t="s">
        <v>8</v>
      </c>
      <c r="M14" s="13">
        <v>18</v>
      </c>
      <c r="N14" s="13">
        <v>18</v>
      </c>
    </row>
    <row r="15" spans="1:14" s="7" customFormat="1" ht="20.25" customHeight="1" x14ac:dyDescent="0.35">
      <c r="A15" s="142"/>
      <c r="B15" s="143"/>
      <c r="C15" s="143"/>
      <c r="D15" s="144"/>
      <c r="E15" s="146"/>
      <c r="F15" s="148"/>
      <c r="G15" s="148"/>
      <c r="H15" s="206"/>
      <c r="I15" s="153"/>
      <c r="J15" s="153"/>
      <c r="K15" s="153"/>
      <c r="L15" s="14" t="s">
        <v>11</v>
      </c>
      <c r="M15" s="15">
        <v>0</v>
      </c>
      <c r="N15" s="15">
        <v>0</v>
      </c>
    </row>
    <row r="16" spans="1:14" s="7" customFormat="1" ht="24.75" customHeight="1" thickBot="1" x14ac:dyDescent="0.4">
      <c r="A16" s="142"/>
      <c r="B16" s="143"/>
      <c r="C16" s="143"/>
      <c r="D16" s="144"/>
      <c r="E16" s="146"/>
      <c r="F16" s="148"/>
      <c r="G16" s="148"/>
      <c r="H16" s="206"/>
      <c r="I16" s="153"/>
      <c r="J16" s="153"/>
      <c r="K16" s="153"/>
      <c r="L16" s="16" t="s">
        <v>9</v>
      </c>
      <c r="M16" s="17">
        <v>0</v>
      </c>
      <c r="N16" s="17">
        <v>0</v>
      </c>
    </row>
    <row r="17" spans="1:16" s="7" customFormat="1" ht="18.600000000000001" thickBot="1" x14ac:dyDescent="0.4">
      <c r="A17" s="142"/>
      <c r="B17" s="143"/>
      <c r="C17" s="143"/>
      <c r="D17" s="144"/>
      <c r="E17" s="146"/>
      <c r="F17" s="148"/>
      <c r="G17" s="148"/>
      <c r="H17" s="206"/>
      <c r="I17" s="154"/>
      <c r="J17" s="154"/>
      <c r="K17" s="155"/>
      <c r="L17" s="18" t="s">
        <v>90</v>
      </c>
      <c r="M17" s="19">
        <f>SUM(M14:M16)</f>
        <v>18</v>
      </c>
      <c r="N17" s="19">
        <f t="shared" ref="N17" si="0">SUM(N14:N16)</f>
        <v>18</v>
      </c>
    </row>
    <row r="18" spans="1:16" s="21" customFormat="1" ht="18" customHeight="1" x14ac:dyDescent="0.35">
      <c r="A18" s="142"/>
      <c r="B18" s="143"/>
      <c r="C18" s="143"/>
      <c r="D18" s="144"/>
      <c r="E18" s="146"/>
      <c r="F18" s="148"/>
      <c r="G18" s="148"/>
      <c r="H18" s="206"/>
      <c r="I18" s="156" t="s">
        <v>17</v>
      </c>
      <c r="J18" s="156" t="s">
        <v>55</v>
      </c>
      <c r="K18" s="156" t="s">
        <v>49</v>
      </c>
      <c r="L18" s="20" t="s">
        <v>8</v>
      </c>
      <c r="M18" s="15">
        <v>82.3</v>
      </c>
      <c r="N18" s="15">
        <v>82.1</v>
      </c>
    </row>
    <row r="19" spans="1:16" s="21" customFormat="1" ht="19.95" customHeight="1" x14ac:dyDescent="0.35">
      <c r="A19" s="142"/>
      <c r="B19" s="143"/>
      <c r="C19" s="143"/>
      <c r="D19" s="144"/>
      <c r="E19" s="146"/>
      <c r="F19" s="148"/>
      <c r="G19" s="148"/>
      <c r="H19" s="206"/>
      <c r="I19" s="157"/>
      <c r="J19" s="157"/>
      <c r="K19" s="157"/>
      <c r="L19" s="22" t="s">
        <v>11</v>
      </c>
      <c r="M19" s="13">
        <v>0</v>
      </c>
      <c r="N19" s="13">
        <v>0</v>
      </c>
    </row>
    <row r="20" spans="1:16" s="21" customFormat="1" ht="24" customHeight="1" thickBot="1" x14ac:dyDescent="0.4">
      <c r="A20" s="142"/>
      <c r="B20" s="143"/>
      <c r="C20" s="143"/>
      <c r="D20" s="144"/>
      <c r="E20" s="146"/>
      <c r="F20" s="148"/>
      <c r="G20" s="148"/>
      <c r="H20" s="206"/>
      <c r="I20" s="157"/>
      <c r="J20" s="157"/>
      <c r="K20" s="157"/>
      <c r="L20" s="23" t="s">
        <v>122</v>
      </c>
      <c r="M20" s="24">
        <v>112.9</v>
      </c>
      <c r="N20" s="24">
        <v>112.9</v>
      </c>
    </row>
    <row r="21" spans="1:16" s="21" customFormat="1" ht="18.600000000000001" thickBot="1" x14ac:dyDescent="0.4">
      <c r="A21" s="142"/>
      <c r="B21" s="143"/>
      <c r="C21" s="143"/>
      <c r="D21" s="144"/>
      <c r="E21" s="146"/>
      <c r="F21" s="148"/>
      <c r="G21" s="148"/>
      <c r="H21" s="206"/>
      <c r="I21" s="158"/>
      <c r="J21" s="158"/>
      <c r="K21" s="161"/>
      <c r="L21" s="25" t="str">
        <f>$L$17</f>
        <v>Viso:</v>
      </c>
      <c r="M21" s="26">
        <f>SUM(M18:M20)</f>
        <v>195.2</v>
      </c>
      <c r="N21" s="26">
        <f t="shared" ref="N21" si="1">SUM(N18:N20)</f>
        <v>195</v>
      </c>
    </row>
    <row r="22" spans="1:16" s="21" customFormat="1" ht="19.95" customHeight="1" x14ac:dyDescent="0.35">
      <c r="A22" s="142"/>
      <c r="B22" s="143"/>
      <c r="C22" s="143"/>
      <c r="D22" s="144"/>
      <c r="E22" s="146"/>
      <c r="F22" s="148"/>
      <c r="G22" s="148"/>
      <c r="H22" s="206"/>
      <c r="I22" s="152" t="s">
        <v>18</v>
      </c>
      <c r="J22" s="152" t="s">
        <v>56</v>
      </c>
      <c r="K22" s="152" t="s">
        <v>49</v>
      </c>
      <c r="L22" s="20" t="s">
        <v>8</v>
      </c>
      <c r="M22" s="27">
        <v>0</v>
      </c>
      <c r="N22" s="27">
        <v>0</v>
      </c>
    </row>
    <row r="23" spans="1:16" s="21" customFormat="1" ht="22.5" customHeight="1" x14ac:dyDescent="0.35">
      <c r="A23" s="142"/>
      <c r="B23" s="143"/>
      <c r="C23" s="143"/>
      <c r="D23" s="144"/>
      <c r="E23" s="146"/>
      <c r="F23" s="148"/>
      <c r="G23" s="148"/>
      <c r="H23" s="206"/>
      <c r="I23" s="153"/>
      <c r="J23" s="153"/>
      <c r="K23" s="153"/>
      <c r="L23" s="22" t="s">
        <v>11</v>
      </c>
      <c r="M23" s="13">
        <v>0</v>
      </c>
      <c r="N23" s="13">
        <v>0</v>
      </c>
    </row>
    <row r="24" spans="1:16" s="21" customFormat="1" ht="19.95" customHeight="1" thickBot="1" x14ac:dyDescent="0.4">
      <c r="A24" s="142"/>
      <c r="B24" s="143"/>
      <c r="C24" s="143"/>
      <c r="D24" s="144"/>
      <c r="E24" s="146"/>
      <c r="F24" s="148"/>
      <c r="G24" s="148"/>
      <c r="H24" s="206"/>
      <c r="I24" s="153"/>
      <c r="J24" s="153"/>
      <c r="K24" s="153"/>
      <c r="L24" s="17" t="s">
        <v>9</v>
      </c>
      <c r="M24" s="24">
        <v>0</v>
      </c>
      <c r="N24" s="24">
        <v>0</v>
      </c>
    </row>
    <row r="25" spans="1:16" s="7" customFormat="1" ht="21" customHeight="1" thickBot="1" x14ac:dyDescent="0.4">
      <c r="A25" s="142"/>
      <c r="B25" s="143"/>
      <c r="C25" s="143"/>
      <c r="D25" s="144"/>
      <c r="E25" s="146"/>
      <c r="F25" s="148"/>
      <c r="G25" s="148"/>
      <c r="H25" s="206"/>
      <c r="I25" s="154"/>
      <c r="J25" s="154"/>
      <c r="K25" s="155"/>
      <c r="L25" s="18" t="str">
        <f>$L$17</f>
        <v>Viso:</v>
      </c>
      <c r="M25" s="19">
        <f>SUM(M22:M24)</f>
        <v>0</v>
      </c>
      <c r="N25" s="19">
        <f t="shared" ref="N25" si="2">SUM(N22:N24)</f>
        <v>0</v>
      </c>
    </row>
    <row r="26" spans="1:16" s="6" customFormat="1" ht="21" customHeight="1" x14ac:dyDescent="0.35">
      <c r="A26" s="142"/>
      <c r="B26" s="143"/>
      <c r="C26" s="143"/>
      <c r="D26" s="144"/>
      <c r="E26" s="146"/>
      <c r="F26" s="148"/>
      <c r="G26" s="148"/>
      <c r="H26" s="206"/>
      <c r="I26" s="276" t="s">
        <v>213</v>
      </c>
      <c r="J26" s="153" t="s">
        <v>214</v>
      </c>
      <c r="K26" s="276" t="s">
        <v>49</v>
      </c>
      <c r="L26" s="12" t="s">
        <v>8</v>
      </c>
      <c r="M26" s="13">
        <v>967</v>
      </c>
      <c r="N26" s="111">
        <v>933</v>
      </c>
    </row>
    <row r="27" spans="1:16" s="6" customFormat="1" ht="22.2" customHeight="1" x14ac:dyDescent="0.35">
      <c r="A27" s="142"/>
      <c r="B27" s="143"/>
      <c r="C27" s="143"/>
      <c r="D27" s="144"/>
      <c r="E27" s="146"/>
      <c r="F27" s="148"/>
      <c r="G27" s="148"/>
      <c r="H27" s="206"/>
      <c r="I27" s="276"/>
      <c r="J27" s="153"/>
      <c r="K27" s="276"/>
      <c r="L27" s="12" t="s">
        <v>122</v>
      </c>
      <c r="M27" s="13">
        <v>702.8</v>
      </c>
      <c r="N27" s="111">
        <v>749.4</v>
      </c>
    </row>
    <row r="28" spans="1:16" s="6" customFormat="1" ht="22.95" customHeight="1" thickBot="1" x14ac:dyDescent="0.4">
      <c r="A28" s="142"/>
      <c r="B28" s="143"/>
      <c r="C28" s="143"/>
      <c r="D28" s="144"/>
      <c r="E28" s="146"/>
      <c r="F28" s="148"/>
      <c r="G28" s="148"/>
      <c r="H28" s="206"/>
      <c r="I28" s="276"/>
      <c r="J28" s="153"/>
      <c r="K28" s="276"/>
      <c r="L28" s="23" t="s">
        <v>11</v>
      </c>
      <c r="M28" s="24">
        <v>234</v>
      </c>
      <c r="N28" s="111">
        <v>234</v>
      </c>
    </row>
    <row r="29" spans="1:16" s="6" customFormat="1" ht="26.25" customHeight="1" thickBot="1" x14ac:dyDescent="0.4">
      <c r="A29" s="142"/>
      <c r="B29" s="143"/>
      <c r="C29" s="143"/>
      <c r="D29" s="144"/>
      <c r="E29" s="146"/>
      <c r="F29" s="148"/>
      <c r="G29" s="148"/>
      <c r="H29" s="206"/>
      <c r="I29" s="281"/>
      <c r="J29" s="154"/>
      <c r="K29" s="277"/>
      <c r="L29" s="18" t="str">
        <f>$L$17</f>
        <v>Viso:</v>
      </c>
      <c r="M29" s="19">
        <f>SUM(M26:M28)</f>
        <v>1903.8</v>
      </c>
      <c r="N29" s="19">
        <f>SUM(N26:N28)</f>
        <v>1916.4</v>
      </c>
    </row>
    <row r="30" spans="1:16" s="6" customFormat="1" ht="21" customHeight="1" x14ac:dyDescent="0.35">
      <c r="A30" s="142"/>
      <c r="B30" s="143"/>
      <c r="C30" s="143"/>
      <c r="D30" s="144"/>
      <c r="E30" s="146"/>
      <c r="F30" s="148"/>
      <c r="G30" s="148"/>
      <c r="H30" s="206"/>
      <c r="I30" s="276" t="s">
        <v>215</v>
      </c>
      <c r="J30" s="153" t="s">
        <v>216</v>
      </c>
      <c r="K30" s="153" t="s">
        <v>217</v>
      </c>
      <c r="L30" s="12" t="s">
        <v>8</v>
      </c>
      <c r="M30" s="13">
        <v>563.4</v>
      </c>
      <c r="N30" s="76">
        <v>563.4</v>
      </c>
      <c r="P30" s="110"/>
    </row>
    <row r="31" spans="1:16" s="6" customFormat="1" ht="18.600000000000001" customHeight="1" x14ac:dyDescent="0.35">
      <c r="A31" s="142"/>
      <c r="B31" s="143"/>
      <c r="C31" s="143"/>
      <c r="D31" s="144"/>
      <c r="E31" s="146"/>
      <c r="F31" s="148"/>
      <c r="G31" s="148"/>
      <c r="H31" s="206"/>
      <c r="I31" s="276"/>
      <c r="J31" s="153"/>
      <c r="K31" s="153"/>
      <c r="L31" s="12" t="s">
        <v>122</v>
      </c>
      <c r="M31" s="13">
        <v>225</v>
      </c>
      <c r="N31" s="76">
        <v>226.7</v>
      </c>
      <c r="P31" s="110"/>
    </row>
    <row r="32" spans="1:16" s="6" customFormat="1" ht="27" customHeight="1" thickBot="1" x14ac:dyDescent="0.4">
      <c r="A32" s="142"/>
      <c r="B32" s="143"/>
      <c r="C32" s="143"/>
      <c r="D32" s="144"/>
      <c r="E32" s="146"/>
      <c r="F32" s="148"/>
      <c r="G32" s="148"/>
      <c r="H32" s="206"/>
      <c r="I32" s="276"/>
      <c r="J32" s="153"/>
      <c r="K32" s="153"/>
      <c r="L32" s="23" t="s">
        <v>11</v>
      </c>
      <c r="M32" s="24">
        <v>63.3</v>
      </c>
      <c r="N32" s="24">
        <v>63.3</v>
      </c>
      <c r="P32" s="110"/>
    </row>
    <row r="33" spans="1:16" s="6" customFormat="1" ht="35.4" customHeight="1" thickBot="1" x14ac:dyDescent="0.4">
      <c r="A33" s="142"/>
      <c r="B33" s="143"/>
      <c r="C33" s="143"/>
      <c r="D33" s="144"/>
      <c r="E33" s="146"/>
      <c r="F33" s="148"/>
      <c r="G33" s="148"/>
      <c r="H33" s="206"/>
      <c r="I33" s="281"/>
      <c r="J33" s="154"/>
      <c r="K33" s="155"/>
      <c r="L33" s="18" t="str">
        <f>$L$17</f>
        <v>Viso:</v>
      </c>
      <c r="M33" s="19">
        <f>SUM(M30:M32)</f>
        <v>851.69999999999993</v>
      </c>
      <c r="N33" s="19">
        <f>SUM(N30:N32)</f>
        <v>853.39999999999986</v>
      </c>
    </row>
    <row r="34" spans="1:16" s="7" customFormat="1" ht="17.399999999999999" hidden="1" customHeight="1" x14ac:dyDescent="0.35">
      <c r="A34" s="142"/>
      <c r="B34" s="143"/>
      <c r="C34" s="143"/>
      <c r="D34" s="144"/>
      <c r="E34" s="146"/>
      <c r="F34" s="148"/>
      <c r="G34" s="148"/>
      <c r="H34" s="206"/>
      <c r="I34" s="165" t="s">
        <v>47</v>
      </c>
      <c r="J34" s="148" t="s">
        <v>57</v>
      </c>
      <c r="K34" s="148" t="s">
        <v>86</v>
      </c>
      <c r="L34" s="30" t="s">
        <v>9</v>
      </c>
      <c r="M34" s="31"/>
      <c r="N34" s="31"/>
    </row>
    <row r="35" spans="1:16" s="7" customFormat="1" ht="52.2" hidden="1" customHeight="1" x14ac:dyDescent="0.35">
      <c r="A35" s="142"/>
      <c r="B35" s="143"/>
      <c r="C35" s="143"/>
      <c r="D35" s="144"/>
      <c r="E35" s="146"/>
      <c r="F35" s="148"/>
      <c r="G35" s="148"/>
      <c r="H35" s="206"/>
      <c r="I35" s="165"/>
      <c r="J35" s="148"/>
      <c r="K35" s="148"/>
      <c r="L35" s="30" t="s">
        <v>8</v>
      </c>
      <c r="M35" s="31"/>
      <c r="N35" s="31"/>
    </row>
    <row r="36" spans="1:16" s="7" customFormat="1" ht="72" hidden="1" customHeight="1" thickBot="1" x14ac:dyDescent="0.4">
      <c r="A36" s="142"/>
      <c r="B36" s="143"/>
      <c r="C36" s="143"/>
      <c r="D36" s="144"/>
      <c r="E36" s="146"/>
      <c r="F36" s="148"/>
      <c r="G36" s="148"/>
      <c r="H36" s="206"/>
      <c r="I36" s="199"/>
      <c r="J36" s="150"/>
      <c r="K36" s="151"/>
      <c r="L36" s="88" t="str">
        <f>$L$17</f>
        <v>Viso:</v>
      </c>
      <c r="M36" s="89">
        <f>SUM(M34:M35)</f>
        <v>0</v>
      </c>
      <c r="N36" s="89">
        <f>SUM(N34)</f>
        <v>0</v>
      </c>
    </row>
    <row r="37" spans="1:16" s="7" customFormat="1" ht="36.6" customHeight="1" x14ac:dyDescent="0.35">
      <c r="A37" s="142"/>
      <c r="B37" s="143"/>
      <c r="C37" s="143"/>
      <c r="D37" s="144"/>
      <c r="E37" s="146"/>
      <c r="F37" s="148"/>
      <c r="G37" s="148"/>
      <c r="H37" s="203"/>
      <c r="I37" s="149" t="s">
        <v>268</v>
      </c>
      <c r="J37" s="149" t="s">
        <v>269</v>
      </c>
      <c r="K37" s="148" t="s">
        <v>48</v>
      </c>
      <c r="L37" s="30" t="s">
        <v>122</v>
      </c>
      <c r="M37" s="31">
        <v>68</v>
      </c>
      <c r="N37" s="31">
        <v>68</v>
      </c>
    </row>
    <row r="38" spans="1:16" s="7" customFormat="1" ht="33.6" customHeight="1" thickBot="1" x14ac:dyDescent="0.4">
      <c r="A38" s="142"/>
      <c r="B38" s="143"/>
      <c r="C38" s="143"/>
      <c r="D38" s="144"/>
      <c r="E38" s="146"/>
      <c r="F38" s="148"/>
      <c r="G38" s="148"/>
      <c r="H38" s="203"/>
      <c r="I38" s="149"/>
      <c r="J38" s="149"/>
      <c r="K38" s="148"/>
      <c r="L38" s="30" t="s">
        <v>8</v>
      </c>
      <c r="M38" s="31">
        <v>100</v>
      </c>
      <c r="N38" s="31">
        <v>100</v>
      </c>
    </row>
    <row r="39" spans="1:16" s="7" customFormat="1" ht="33.75" customHeight="1" thickBot="1" x14ac:dyDescent="0.4">
      <c r="A39" s="142"/>
      <c r="B39" s="143"/>
      <c r="C39" s="143"/>
      <c r="D39" s="144"/>
      <c r="E39" s="146"/>
      <c r="F39" s="148"/>
      <c r="G39" s="148"/>
      <c r="H39" s="203"/>
      <c r="I39" s="282"/>
      <c r="J39" s="150"/>
      <c r="K39" s="151"/>
      <c r="L39" s="88" t="str">
        <f>$L$17</f>
        <v>Viso:</v>
      </c>
      <c r="M39" s="89">
        <f>SUM(M37:M38)</f>
        <v>168</v>
      </c>
      <c r="N39" s="89">
        <f>SUM(N37+N38)</f>
        <v>168</v>
      </c>
    </row>
    <row r="40" spans="1:16" s="6" customFormat="1" ht="24" customHeight="1" thickBot="1" x14ac:dyDescent="0.4">
      <c r="A40" s="142"/>
      <c r="B40" s="143"/>
      <c r="C40" s="143"/>
      <c r="D40" s="144"/>
      <c r="E40" s="147"/>
      <c r="F40" s="148"/>
      <c r="G40" s="148"/>
      <c r="H40" s="204"/>
      <c r="I40" s="208" t="s">
        <v>10</v>
      </c>
      <c r="J40" s="209"/>
      <c r="K40" s="209"/>
      <c r="L40" s="210"/>
      <c r="M40" s="90">
        <f>SUM(M17+M21+M25+M29+M33+M36+M39)</f>
        <v>3136.7</v>
      </c>
      <c r="N40" s="90">
        <f>SUM(N17+N21+N25+N29+N33+N36+N39)</f>
        <v>3150.8</v>
      </c>
    </row>
    <row r="41" spans="1:16" s="7" customFormat="1" ht="24" customHeight="1" thickBot="1" x14ac:dyDescent="0.4">
      <c r="A41" s="142">
        <v>2</v>
      </c>
      <c r="B41" s="143">
        <v>3</v>
      </c>
      <c r="C41" s="143">
        <v>2</v>
      </c>
      <c r="D41" s="144">
        <v>1</v>
      </c>
      <c r="E41" s="170">
        <v>2</v>
      </c>
      <c r="F41" s="148" t="s">
        <v>95</v>
      </c>
      <c r="G41" s="148"/>
      <c r="H41" s="205" t="s">
        <v>96</v>
      </c>
      <c r="I41" s="153" t="s">
        <v>19</v>
      </c>
      <c r="J41" s="153" t="s">
        <v>58</v>
      </c>
      <c r="K41" s="153" t="s">
        <v>50</v>
      </c>
      <c r="L41" s="16" t="s">
        <v>8</v>
      </c>
      <c r="M41" s="37">
        <v>0</v>
      </c>
      <c r="N41" s="37">
        <v>0</v>
      </c>
    </row>
    <row r="42" spans="1:16" s="7" customFormat="1" ht="19.5" customHeight="1" thickBot="1" x14ac:dyDescent="0.4">
      <c r="A42" s="142"/>
      <c r="B42" s="143"/>
      <c r="C42" s="143"/>
      <c r="D42" s="144"/>
      <c r="E42" s="170"/>
      <c r="F42" s="148"/>
      <c r="G42" s="148"/>
      <c r="H42" s="206"/>
      <c r="I42" s="154"/>
      <c r="J42" s="154"/>
      <c r="K42" s="155"/>
      <c r="L42" s="18" t="str">
        <f>$L$29</f>
        <v>Viso:</v>
      </c>
      <c r="M42" s="19">
        <f t="shared" ref="M42:N42" si="3">M41</f>
        <v>0</v>
      </c>
      <c r="N42" s="19">
        <f t="shared" si="3"/>
        <v>0</v>
      </c>
    </row>
    <row r="43" spans="1:16" s="7" customFormat="1" ht="20.399999999999999" customHeight="1" x14ac:dyDescent="0.35">
      <c r="A43" s="142"/>
      <c r="B43" s="143"/>
      <c r="C43" s="143"/>
      <c r="D43" s="144"/>
      <c r="E43" s="170"/>
      <c r="F43" s="148"/>
      <c r="G43" s="148"/>
      <c r="H43" s="206"/>
      <c r="I43" s="153" t="s">
        <v>38</v>
      </c>
      <c r="J43" s="153" t="s">
        <v>59</v>
      </c>
      <c r="K43" s="153" t="s">
        <v>50</v>
      </c>
      <c r="L43" s="14" t="s">
        <v>8</v>
      </c>
      <c r="M43" s="15">
        <v>488.7</v>
      </c>
      <c r="N43" s="15">
        <v>488.7</v>
      </c>
      <c r="P43" s="110"/>
    </row>
    <row r="44" spans="1:16" s="7" customFormat="1" ht="20.399999999999999" customHeight="1" x14ac:dyDescent="0.35">
      <c r="A44" s="142"/>
      <c r="B44" s="143"/>
      <c r="C44" s="143"/>
      <c r="D44" s="144"/>
      <c r="E44" s="170"/>
      <c r="F44" s="148"/>
      <c r="G44" s="148"/>
      <c r="H44" s="206"/>
      <c r="I44" s="153"/>
      <c r="J44" s="153"/>
      <c r="K44" s="153"/>
      <c r="L44" s="12" t="s">
        <v>122</v>
      </c>
      <c r="M44" s="13">
        <v>18.399999999999999</v>
      </c>
      <c r="N44" s="13">
        <v>18.399999999999999</v>
      </c>
      <c r="P44" s="110"/>
    </row>
    <row r="45" spans="1:16" s="7" customFormat="1" ht="22.95" customHeight="1" thickBot="1" x14ac:dyDescent="0.4">
      <c r="A45" s="142"/>
      <c r="B45" s="143"/>
      <c r="C45" s="143"/>
      <c r="D45" s="144"/>
      <c r="E45" s="170"/>
      <c r="F45" s="148"/>
      <c r="G45" s="148"/>
      <c r="H45" s="206"/>
      <c r="I45" s="153"/>
      <c r="J45" s="153"/>
      <c r="K45" s="153"/>
      <c r="L45" s="35" t="s">
        <v>11</v>
      </c>
      <c r="M45" s="24">
        <v>21.3</v>
      </c>
      <c r="N45" s="24">
        <v>21.3</v>
      </c>
    </row>
    <row r="46" spans="1:16" s="7" customFormat="1" ht="22.95" customHeight="1" thickBot="1" x14ac:dyDescent="0.4">
      <c r="A46" s="142"/>
      <c r="B46" s="143"/>
      <c r="C46" s="143"/>
      <c r="D46" s="144"/>
      <c r="E46" s="170"/>
      <c r="F46" s="148"/>
      <c r="G46" s="148"/>
      <c r="H46" s="206"/>
      <c r="I46" s="153"/>
      <c r="J46" s="153"/>
      <c r="K46" s="178"/>
      <c r="L46" s="18" t="str">
        <f>$L$29</f>
        <v>Viso:</v>
      </c>
      <c r="M46" s="19">
        <f>SUM(M43:M45)</f>
        <v>528.4</v>
      </c>
      <c r="N46" s="19">
        <f>SUM(N43:N45)</f>
        <v>528.4</v>
      </c>
    </row>
    <row r="47" spans="1:16" s="21" customFormat="1" ht="0.6" hidden="1" customHeight="1" x14ac:dyDescent="0.35">
      <c r="A47" s="142"/>
      <c r="B47" s="143"/>
      <c r="C47" s="143"/>
      <c r="D47" s="144"/>
      <c r="E47" s="170"/>
      <c r="F47" s="148"/>
      <c r="G47" s="148"/>
      <c r="H47" s="206"/>
      <c r="I47" s="152" t="s">
        <v>20</v>
      </c>
      <c r="J47" s="152" t="s">
        <v>60</v>
      </c>
      <c r="K47" s="152" t="s">
        <v>50</v>
      </c>
      <c r="L47" s="20" t="s">
        <v>9</v>
      </c>
      <c r="M47" s="15"/>
      <c r="N47" s="15"/>
    </row>
    <row r="48" spans="1:16" s="7" customFormat="1" ht="22.95" hidden="1" customHeight="1" thickBot="1" x14ac:dyDescent="0.4">
      <c r="A48" s="142"/>
      <c r="B48" s="143"/>
      <c r="C48" s="143"/>
      <c r="D48" s="144"/>
      <c r="E48" s="170"/>
      <c r="F48" s="148"/>
      <c r="G48" s="148"/>
      <c r="H48" s="206"/>
      <c r="I48" s="212"/>
      <c r="J48" s="154"/>
      <c r="K48" s="212"/>
      <c r="L48" s="28" t="e">
        <f>#REF!</f>
        <v>#REF!</v>
      </c>
      <c r="M48" s="32" t="e">
        <f>M47+#REF!</f>
        <v>#REF!</v>
      </c>
      <c r="N48" s="32" t="e">
        <f>N47+#REF!</f>
        <v>#REF!</v>
      </c>
    </row>
    <row r="49" spans="1:16" s="7" customFormat="1" ht="16.2" customHeight="1" x14ac:dyDescent="0.35">
      <c r="A49" s="142"/>
      <c r="B49" s="143"/>
      <c r="C49" s="143"/>
      <c r="D49" s="144"/>
      <c r="E49" s="170"/>
      <c r="F49" s="148"/>
      <c r="G49" s="148"/>
      <c r="H49" s="206"/>
      <c r="I49" s="152" t="s">
        <v>21</v>
      </c>
      <c r="J49" s="152" t="s">
        <v>61</v>
      </c>
      <c r="K49" s="152" t="s">
        <v>51</v>
      </c>
      <c r="L49" s="12" t="s">
        <v>8</v>
      </c>
      <c r="M49" s="15">
        <v>389.7</v>
      </c>
      <c r="N49" s="15">
        <v>389.7</v>
      </c>
      <c r="P49" s="110"/>
    </row>
    <row r="50" spans="1:16" s="7" customFormat="1" ht="16.2" customHeight="1" x14ac:dyDescent="0.35">
      <c r="A50" s="142"/>
      <c r="B50" s="143"/>
      <c r="C50" s="143"/>
      <c r="D50" s="144"/>
      <c r="E50" s="170"/>
      <c r="F50" s="148"/>
      <c r="G50" s="148"/>
      <c r="H50" s="206"/>
      <c r="I50" s="153"/>
      <c r="J50" s="153"/>
      <c r="K50" s="153"/>
      <c r="L50" s="12" t="s">
        <v>122</v>
      </c>
      <c r="M50" s="15">
        <v>0</v>
      </c>
      <c r="N50" s="15">
        <v>0</v>
      </c>
      <c r="P50" s="110"/>
    </row>
    <row r="51" spans="1:16" s="7" customFormat="1" ht="21" customHeight="1" thickBot="1" x14ac:dyDescent="0.4">
      <c r="A51" s="142"/>
      <c r="B51" s="143"/>
      <c r="C51" s="143"/>
      <c r="D51" s="144"/>
      <c r="E51" s="170"/>
      <c r="F51" s="148"/>
      <c r="G51" s="148"/>
      <c r="H51" s="206"/>
      <c r="I51" s="211"/>
      <c r="J51" s="211"/>
      <c r="K51" s="211"/>
      <c r="L51" s="35" t="s">
        <v>11</v>
      </c>
      <c r="M51" s="24">
        <v>160.9</v>
      </c>
      <c r="N51" s="24">
        <v>180.9</v>
      </c>
    </row>
    <row r="52" spans="1:16" s="7" customFormat="1" ht="18.600000000000001" thickBot="1" x14ac:dyDescent="0.4">
      <c r="A52" s="142"/>
      <c r="B52" s="143"/>
      <c r="C52" s="143"/>
      <c r="D52" s="144"/>
      <c r="E52" s="170"/>
      <c r="F52" s="148"/>
      <c r="G52" s="148"/>
      <c r="H52" s="206"/>
      <c r="I52" s="212"/>
      <c r="J52" s="212"/>
      <c r="K52" s="243"/>
      <c r="L52" s="18" t="str">
        <f>$L$29</f>
        <v>Viso:</v>
      </c>
      <c r="M52" s="19">
        <f>SUM(M49:M51)</f>
        <v>550.6</v>
      </c>
      <c r="N52" s="19">
        <f>SUM(N49:N51)</f>
        <v>570.6</v>
      </c>
    </row>
    <row r="53" spans="1:16" s="7" customFormat="1" ht="20.25" customHeight="1" thickBot="1" x14ac:dyDescent="0.4">
      <c r="A53" s="142"/>
      <c r="B53" s="143"/>
      <c r="C53" s="143"/>
      <c r="D53" s="144"/>
      <c r="E53" s="170"/>
      <c r="F53" s="148"/>
      <c r="G53" s="148"/>
      <c r="H53" s="206"/>
      <c r="I53" s="153" t="s">
        <v>22</v>
      </c>
      <c r="J53" s="172" t="s">
        <v>62</v>
      </c>
      <c r="K53" s="153" t="s">
        <v>48</v>
      </c>
      <c r="L53" s="16" t="s">
        <v>122</v>
      </c>
      <c r="M53" s="33">
        <v>3.8</v>
      </c>
      <c r="N53" s="33">
        <v>4.2</v>
      </c>
    </row>
    <row r="54" spans="1:16" s="7" customFormat="1" ht="20.25" customHeight="1" thickBot="1" x14ac:dyDescent="0.4">
      <c r="A54" s="142"/>
      <c r="B54" s="143"/>
      <c r="C54" s="143"/>
      <c r="D54" s="144"/>
      <c r="E54" s="170"/>
      <c r="F54" s="148"/>
      <c r="G54" s="148"/>
      <c r="H54" s="206"/>
      <c r="I54" s="154"/>
      <c r="J54" s="244"/>
      <c r="K54" s="155"/>
      <c r="L54" s="18" t="str">
        <f>$L$29</f>
        <v>Viso:</v>
      </c>
      <c r="M54" s="26">
        <f>M53</f>
        <v>3.8</v>
      </c>
      <c r="N54" s="26">
        <f t="shared" ref="N54" si="4">N53</f>
        <v>4.2</v>
      </c>
    </row>
    <row r="55" spans="1:16" s="7" customFormat="1" ht="0.6" customHeight="1" x14ac:dyDescent="0.35">
      <c r="A55" s="142"/>
      <c r="B55" s="143"/>
      <c r="C55" s="143"/>
      <c r="D55" s="144"/>
      <c r="E55" s="170"/>
      <c r="F55" s="148"/>
      <c r="G55" s="148"/>
      <c r="H55" s="206"/>
      <c r="I55" s="152" t="s">
        <v>39</v>
      </c>
      <c r="J55" s="152" t="s">
        <v>63</v>
      </c>
      <c r="K55" s="152" t="s">
        <v>48</v>
      </c>
      <c r="L55" s="14"/>
      <c r="M55" s="38"/>
      <c r="N55" s="38"/>
    </row>
    <row r="56" spans="1:16" s="7" customFormat="1" ht="20.25" customHeight="1" x14ac:dyDescent="0.35">
      <c r="A56" s="142"/>
      <c r="B56" s="143"/>
      <c r="C56" s="143"/>
      <c r="D56" s="144"/>
      <c r="E56" s="170"/>
      <c r="F56" s="148"/>
      <c r="G56" s="148"/>
      <c r="H56" s="206"/>
      <c r="I56" s="153"/>
      <c r="J56" s="153"/>
      <c r="K56" s="153"/>
      <c r="L56" s="12" t="s">
        <v>8</v>
      </c>
      <c r="M56" s="34">
        <v>0</v>
      </c>
      <c r="N56" s="34">
        <v>0</v>
      </c>
    </row>
    <row r="57" spans="1:16" s="7" customFormat="1" ht="18.600000000000001" thickBot="1" x14ac:dyDescent="0.4">
      <c r="A57" s="142"/>
      <c r="B57" s="143"/>
      <c r="C57" s="143"/>
      <c r="D57" s="144"/>
      <c r="E57" s="170"/>
      <c r="F57" s="148"/>
      <c r="G57" s="148"/>
      <c r="H57" s="206"/>
      <c r="I57" s="153"/>
      <c r="J57" s="153"/>
      <c r="K57" s="153"/>
      <c r="L57" s="35" t="s">
        <v>122</v>
      </c>
      <c r="M57" s="36">
        <v>10.1</v>
      </c>
      <c r="N57" s="36">
        <v>10.1</v>
      </c>
    </row>
    <row r="58" spans="1:16" s="7" customFormat="1" ht="18.600000000000001" thickBot="1" x14ac:dyDescent="0.4">
      <c r="A58" s="142"/>
      <c r="B58" s="143"/>
      <c r="C58" s="143"/>
      <c r="D58" s="144"/>
      <c r="E58" s="170"/>
      <c r="F58" s="148"/>
      <c r="G58" s="148"/>
      <c r="H58" s="206"/>
      <c r="I58" s="154"/>
      <c r="J58" s="154"/>
      <c r="K58" s="155"/>
      <c r="L58" s="18" t="str">
        <f>$L$29</f>
        <v>Viso:</v>
      </c>
      <c r="M58" s="19">
        <f>SUM(M56:M57)</f>
        <v>10.1</v>
      </c>
      <c r="N58" s="19">
        <f t="shared" ref="N58" si="5">SUM(N56:N57)</f>
        <v>10.1</v>
      </c>
    </row>
    <row r="59" spans="1:16" s="7" customFormat="1" ht="19.5" customHeight="1" x14ac:dyDescent="0.35">
      <c r="A59" s="142"/>
      <c r="B59" s="143"/>
      <c r="C59" s="143"/>
      <c r="D59" s="144"/>
      <c r="E59" s="170"/>
      <c r="F59" s="148"/>
      <c r="G59" s="148"/>
      <c r="H59" s="206"/>
      <c r="I59" s="166" t="s">
        <v>45</v>
      </c>
      <c r="J59" s="152" t="s">
        <v>64</v>
      </c>
      <c r="K59" s="152" t="s">
        <v>52</v>
      </c>
      <c r="L59" s="14" t="s">
        <v>8</v>
      </c>
      <c r="M59" s="38">
        <v>0</v>
      </c>
      <c r="N59" s="38">
        <v>0</v>
      </c>
    </row>
    <row r="60" spans="1:16" s="7" customFormat="1" ht="19.5" customHeight="1" x14ac:dyDescent="0.35">
      <c r="A60" s="142"/>
      <c r="B60" s="143"/>
      <c r="C60" s="143"/>
      <c r="D60" s="144"/>
      <c r="E60" s="170"/>
      <c r="F60" s="148"/>
      <c r="G60" s="148"/>
      <c r="H60" s="206"/>
      <c r="I60" s="177"/>
      <c r="J60" s="153"/>
      <c r="K60" s="153"/>
      <c r="L60" s="12" t="s">
        <v>11</v>
      </c>
      <c r="M60" s="34">
        <v>0</v>
      </c>
      <c r="N60" s="34">
        <v>0</v>
      </c>
    </row>
    <row r="61" spans="1:16" s="7" customFormat="1" ht="18.600000000000001" thickBot="1" x14ac:dyDescent="0.4">
      <c r="A61" s="142"/>
      <c r="B61" s="143"/>
      <c r="C61" s="143"/>
      <c r="D61" s="144"/>
      <c r="E61" s="170"/>
      <c r="F61" s="148"/>
      <c r="G61" s="148"/>
      <c r="H61" s="206"/>
      <c r="I61" s="177"/>
      <c r="J61" s="153"/>
      <c r="K61" s="153"/>
      <c r="L61" s="35" t="s">
        <v>122</v>
      </c>
      <c r="M61" s="36">
        <v>0</v>
      </c>
      <c r="N61" s="36">
        <v>0</v>
      </c>
    </row>
    <row r="62" spans="1:16" s="7" customFormat="1" ht="18.600000000000001" thickBot="1" x14ac:dyDescent="0.4">
      <c r="A62" s="142"/>
      <c r="B62" s="143"/>
      <c r="C62" s="143"/>
      <c r="D62" s="144"/>
      <c r="E62" s="170"/>
      <c r="F62" s="148"/>
      <c r="G62" s="148"/>
      <c r="H62" s="206"/>
      <c r="I62" s="177"/>
      <c r="J62" s="153"/>
      <c r="K62" s="178"/>
      <c r="L62" s="91" t="str">
        <f>$L$29</f>
        <v>Viso:</v>
      </c>
      <c r="M62" s="92">
        <f>SUM(M59:M61)</f>
        <v>0</v>
      </c>
      <c r="N62" s="92">
        <f t="shared" ref="N62" si="6">SUM(N59:N61)</f>
        <v>0</v>
      </c>
    </row>
    <row r="63" spans="1:16" s="6" customFormat="1" ht="25.2" customHeight="1" thickBot="1" x14ac:dyDescent="0.4">
      <c r="A63" s="142"/>
      <c r="B63" s="143"/>
      <c r="C63" s="143"/>
      <c r="D63" s="144"/>
      <c r="E63" s="170"/>
      <c r="F63" s="148"/>
      <c r="G63" s="148"/>
      <c r="H63" s="204"/>
      <c r="I63" s="208" t="s">
        <v>10</v>
      </c>
      <c r="J63" s="209"/>
      <c r="K63" s="209"/>
      <c r="L63" s="210"/>
      <c r="M63" s="90">
        <f>SUM(M42+M46+M52+M54+M58+M62)</f>
        <v>1092.8999999999999</v>
      </c>
      <c r="N63" s="90">
        <f>SUM(N42+N46+N52+N54+N58+N62)</f>
        <v>1113.3</v>
      </c>
    </row>
    <row r="64" spans="1:16" s="7" customFormat="1" ht="17.399999999999999" customHeight="1" thickBot="1" x14ac:dyDescent="0.4">
      <c r="A64" s="142">
        <v>2</v>
      </c>
      <c r="B64" s="143">
        <v>3</v>
      </c>
      <c r="C64" s="143">
        <v>2</v>
      </c>
      <c r="D64" s="144">
        <v>1</v>
      </c>
      <c r="E64" s="170">
        <v>3</v>
      </c>
      <c r="F64" s="148" t="s">
        <v>97</v>
      </c>
      <c r="G64" s="148"/>
      <c r="H64" s="205" t="s">
        <v>220</v>
      </c>
      <c r="I64" s="171" t="s">
        <v>23</v>
      </c>
      <c r="J64" s="171" t="s">
        <v>65</v>
      </c>
      <c r="K64" s="207" t="s">
        <v>48</v>
      </c>
      <c r="L64" s="35" t="s">
        <v>8</v>
      </c>
      <c r="M64" s="36">
        <v>1</v>
      </c>
      <c r="N64" s="36">
        <v>1</v>
      </c>
    </row>
    <row r="65" spans="1:14" s="7" customFormat="1" ht="17.399999999999999" customHeight="1" thickBot="1" x14ac:dyDescent="0.4">
      <c r="A65" s="142"/>
      <c r="B65" s="143"/>
      <c r="C65" s="143"/>
      <c r="D65" s="144"/>
      <c r="E65" s="170"/>
      <c r="F65" s="148"/>
      <c r="G65" s="148"/>
      <c r="H65" s="206"/>
      <c r="I65" s="154"/>
      <c r="J65" s="154"/>
      <c r="K65" s="174"/>
      <c r="L65" s="18" t="str">
        <f>$L$29</f>
        <v>Viso:</v>
      </c>
      <c r="M65" s="19">
        <f>SUM(M64)</f>
        <v>1</v>
      </c>
      <c r="N65" s="19">
        <f t="shared" ref="N65" si="7">SUM(N64)</f>
        <v>1</v>
      </c>
    </row>
    <row r="66" spans="1:14" s="7" customFormat="1" ht="24.6" hidden="1" customHeight="1" x14ac:dyDescent="0.35">
      <c r="A66" s="142"/>
      <c r="B66" s="143"/>
      <c r="C66" s="143"/>
      <c r="D66" s="144"/>
      <c r="E66" s="170"/>
      <c r="F66" s="148"/>
      <c r="G66" s="148"/>
      <c r="H66" s="206"/>
      <c r="I66" s="152" t="s">
        <v>24</v>
      </c>
      <c r="J66" s="152" t="s">
        <v>66</v>
      </c>
      <c r="K66" s="175" t="s">
        <v>50</v>
      </c>
      <c r="L66" s="17" t="s">
        <v>8</v>
      </c>
      <c r="M66" s="37"/>
      <c r="N66" s="37"/>
    </row>
    <row r="67" spans="1:14" s="7" customFormat="1" ht="20.399999999999999" hidden="1" customHeight="1" thickBot="1" x14ac:dyDescent="0.4">
      <c r="A67" s="142"/>
      <c r="B67" s="143"/>
      <c r="C67" s="143"/>
      <c r="D67" s="144"/>
      <c r="E67" s="170"/>
      <c r="F67" s="148"/>
      <c r="G67" s="148"/>
      <c r="H67" s="206"/>
      <c r="I67" s="154"/>
      <c r="J67" s="154"/>
      <c r="K67" s="176"/>
      <c r="L67" s="25" t="str">
        <f>$L$29</f>
        <v>Viso:</v>
      </c>
      <c r="M67" s="26">
        <f>SUM(M66)</f>
        <v>0</v>
      </c>
      <c r="N67" s="26">
        <f t="shared" ref="N67" si="8">SUM(N66)</f>
        <v>0</v>
      </c>
    </row>
    <row r="68" spans="1:14" s="7" customFormat="1" ht="21.75" customHeight="1" x14ac:dyDescent="0.35">
      <c r="A68" s="142"/>
      <c r="B68" s="143"/>
      <c r="C68" s="143"/>
      <c r="D68" s="144"/>
      <c r="E68" s="170"/>
      <c r="F68" s="148"/>
      <c r="G68" s="148"/>
      <c r="H68" s="206"/>
      <c r="I68" s="152" t="s">
        <v>25</v>
      </c>
      <c r="J68" s="172" t="s">
        <v>67</v>
      </c>
      <c r="K68" s="172" t="s">
        <v>48</v>
      </c>
      <c r="L68" s="14" t="s">
        <v>122</v>
      </c>
      <c r="M68" s="38">
        <v>7.9</v>
      </c>
      <c r="N68" s="38">
        <v>4.9000000000000004</v>
      </c>
    </row>
    <row r="69" spans="1:14" s="7" customFormat="1" ht="18.600000000000001" thickBot="1" x14ac:dyDescent="0.4">
      <c r="A69" s="142"/>
      <c r="B69" s="143"/>
      <c r="C69" s="143"/>
      <c r="D69" s="144"/>
      <c r="E69" s="170"/>
      <c r="F69" s="148"/>
      <c r="G69" s="148"/>
      <c r="H69" s="206"/>
      <c r="I69" s="153"/>
      <c r="J69" s="173"/>
      <c r="K69" s="173"/>
      <c r="L69" s="35" t="s">
        <v>8</v>
      </c>
      <c r="M69" s="36">
        <v>5</v>
      </c>
      <c r="N69" s="36">
        <v>5</v>
      </c>
    </row>
    <row r="70" spans="1:14" s="7" customFormat="1" ht="16.95" customHeight="1" thickBot="1" x14ac:dyDescent="0.4">
      <c r="A70" s="142"/>
      <c r="B70" s="143"/>
      <c r="C70" s="143"/>
      <c r="D70" s="144"/>
      <c r="E70" s="170"/>
      <c r="F70" s="148"/>
      <c r="G70" s="148"/>
      <c r="H70" s="206"/>
      <c r="I70" s="154"/>
      <c r="J70" s="244"/>
      <c r="K70" s="174"/>
      <c r="L70" s="18" t="str">
        <f>$L$29</f>
        <v>Viso:</v>
      </c>
      <c r="M70" s="19">
        <f>SUM(M68:M69)</f>
        <v>12.9</v>
      </c>
      <c r="N70" s="19">
        <f t="shared" ref="N70" si="9">N68+N69</f>
        <v>9.9</v>
      </c>
    </row>
    <row r="71" spans="1:14" s="7" customFormat="1" ht="21.6" hidden="1" customHeight="1" x14ac:dyDescent="0.35">
      <c r="A71" s="142"/>
      <c r="B71" s="143"/>
      <c r="C71" s="143"/>
      <c r="D71" s="144"/>
      <c r="E71" s="170"/>
      <c r="F71" s="148"/>
      <c r="G71" s="148"/>
      <c r="H71" s="206"/>
      <c r="I71" s="152" t="s">
        <v>26</v>
      </c>
      <c r="J71" s="152" t="s">
        <v>68</v>
      </c>
      <c r="K71" s="172" t="s">
        <v>48</v>
      </c>
      <c r="L71" s="14" t="s">
        <v>8</v>
      </c>
      <c r="M71" s="38"/>
      <c r="N71" s="38"/>
    </row>
    <row r="72" spans="1:14" s="7" customFormat="1" ht="21.6" hidden="1" customHeight="1" x14ac:dyDescent="0.35">
      <c r="A72" s="142"/>
      <c r="B72" s="143"/>
      <c r="C72" s="143"/>
      <c r="D72" s="144"/>
      <c r="E72" s="170"/>
      <c r="F72" s="148"/>
      <c r="G72" s="148"/>
      <c r="H72" s="206"/>
      <c r="I72" s="153"/>
      <c r="J72" s="153"/>
      <c r="K72" s="173"/>
      <c r="L72" s="35" t="s">
        <v>122</v>
      </c>
      <c r="M72" s="36"/>
      <c r="N72" s="36"/>
    </row>
    <row r="73" spans="1:14" s="7" customFormat="1" ht="18.600000000000001" hidden="1" thickBot="1" x14ac:dyDescent="0.4">
      <c r="A73" s="142"/>
      <c r="B73" s="143"/>
      <c r="C73" s="143"/>
      <c r="D73" s="144"/>
      <c r="E73" s="170"/>
      <c r="F73" s="148"/>
      <c r="G73" s="148"/>
      <c r="H73" s="206"/>
      <c r="I73" s="154"/>
      <c r="J73" s="154"/>
      <c r="K73" s="174"/>
      <c r="L73" s="18" t="str">
        <f>$L$29</f>
        <v>Viso:</v>
      </c>
      <c r="M73" s="19">
        <f>SUM(M71:M72)</f>
        <v>0</v>
      </c>
      <c r="N73" s="19">
        <f t="shared" ref="N73" si="10">SUM(N71:N72)</f>
        <v>0</v>
      </c>
    </row>
    <row r="74" spans="1:14" s="7" customFormat="1" ht="19.2" hidden="1" customHeight="1" thickBot="1" x14ac:dyDescent="0.4">
      <c r="A74" s="142"/>
      <c r="B74" s="143"/>
      <c r="C74" s="143"/>
      <c r="D74" s="144"/>
      <c r="E74" s="170"/>
      <c r="F74" s="148"/>
      <c r="G74" s="148"/>
      <c r="H74" s="206"/>
      <c r="I74" s="152" t="s">
        <v>27</v>
      </c>
      <c r="J74" s="152" t="s">
        <v>37</v>
      </c>
      <c r="K74" s="152" t="s">
        <v>48</v>
      </c>
      <c r="L74" s="280" t="s">
        <v>8</v>
      </c>
      <c r="M74" s="278"/>
      <c r="N74" s="278"/>
    </row>
    <row r="75" spans="1:14" s="7" customFormat="1" ht="16.95" hidden="1" customHeight="1" thickBot="1" x14ac:dyDescent="0.4">
      <c r="A75" s="142"/>
      <c r="B75" s="143"/>
      <c r="C75" s="143"/>
      <c r="D75" s="144"/>
      <c r="E75" s="170"/>
      <c r="F75" s="148"/>
      <c r="G75" s="148"/>
      <c r="H75" s="206"/>
      <c r="I75" s="153"/>
      <c r="J75" s="153"/>
      <c r="K75" s="153"/>
      <c r="L75" s="279"/>
      <c r="M75" s="279"/>
      <c r="N75" s="279"/>
    </row>
    <row r="76" spans="1:14" s="7" customFormat="1" ht="19.95" hidden="1" customHeight="1" thickBot="1" x14ac:dyDescent="0.4">
      <c r="A76" s="142"/>
      <c r="B76" s="143"/>
      <c r="C76" s="143"/>
      <c r="D76" s="144"/>
      <c r="E76" s="170"/>
      <c r="F76" s="148"/>
      <c r="G76" s="148"/>
      <c r="H76" s="206"/>
      <c r="I76" s="154"/>
      <c r="J76" s="154"/>
      <c r="K76" s="155"/>
      <c r="L76" s="18" t="str">
        <f>$L$29</f>
        <v>Viso:</v>
      </c>
      <c r="M76" s="19">
        <f>SUM(M74)</f>
        <v>0</v>
      </c>
      <c r="N76" s="19">
        <f t="shared" ref="N76" si="11">N74</f>
        <v>0</v>
      </c>
    </row>
    <row r="77" spans="1:14" s="7" customFormat="1" ht="49.2" customHeight="1" thickBot="1" x14ac:dyDescent="0.4">
      <c r="A77" s="142"/>
      <c r="B77" s="143"/>
      <c r="C77" s="143"/>
      <c r="D77" s="144"/>
      <c r="E77" s="170"/>
      <c r="F77" s="148"/>
      <c r="G77" s="148"/>
      <c r="H77" s="206"/>
      <c r="I77" s="166" t="s">
        <v>44</v>
      </c>
      <c r="J77" s="152" t="s">
        <v>69</v>
      </c>
      <c r="K77" s="152" t="s">
        <v>53</v>
      </c>
      <c r="L77" s="16" t="s">
        <v>122</v>
      </c>
      <c r="M77" s="33">
        <v>29.1</v>
      </c>
      <c r="N77" s="33">
        <v>29.1</v>
      </c>
    </row>
    <row r="78" spans="1:14" s="7" customFormat="1" ht="51" customHeight="1" thickBot="1" x14ac:dyDescent="0.4">
      <c r="A78" s="142"/>
      <c r="B78" s="143"/>
      <c r="C78" s="143"/>
      <c r="D78" s="144"/>
      <c r="E78" s="170"/>
      <c r="F78" s="148"/>
      <c r="G78" s="148"/>
      <c r="H78" s="206"/>
      <c r="I78" s="177"/>
      <c r="J78" s="153"/>
      <c r="K78" s="178"/>
      <c r="L78" s="91" t="str">
        <f>$L$29</f>
        <v>Viso:</v>
      </c>
      <c r="M78" s="92">
        <f>SUM(M77)</f>
        <v>29.1</v>
      </c>
      <c r="N78" s="92">
        <f t="shared" ref="N78" si="12">SUM(N77)</f>
        <v>29.1</v>
      </c>
    </row>
    <row r="79" spans="1:14" s="6" customFormat="1" ht="19.2" customHeight="1" thickBot="1" x14ac:dyDescent="0.4">
      <c r="A79" s="142"/>
      <c r="B79" s="143"/>
      <c r="C79" s="143"/>
      <c r="D79" s="144"/>
      <c r="E79" s="170"/>
      <c r="F79" s="148"/>
      <c r="G79" s="148"/>
      <c r="H79" s="204"/>
      <c r="I79" s="208" t="s">
        <v>10</v>
      </c>
      <c r="J79" s="209"/>
      <c r="K79" s="209"/>
      <c r="L79" s="210"/>
      <c r="M79" s="90">
        <f>SUM(M65+M67+M70+M73+M76+M78)</f>
        <v>43</v>
      </c>
      <c r="N79" s="90">
        <f>SUM(N65+N70+N78)</f>
        <v>40</v>
      </c>
    </row>
    <row r="80" spans="1:14" s="21" customFormat="1" ht="23.25" customHeight="1" thickBot="1" x14ac:dyDescent="0.4">
      <c r="A80" s="142">
        <v>2</v>
      </c>
      <c r="B80" s="143">
        <v>3</v>
      </c>
      <c r="C80" s="143">
        <v>2</v>
      </c>
      <c r="D80" s="144">
        <v>1</v>
      </c>
      <c r="E80" s="170">
        <v>4</v>
      </c>
      <c r="F80" s="148" t="s">
        <v>98</v>
      </c>
      <c r="G80" s="148"/>
      <c r="H80" s="202" t="s">
        <v>265</v>
      </c>
      <c r="I80" s="171" t="s">
        <v>28</v>
      </c>
      <c r="J80" s="171" t="s">
        <v>70</v>
      </c>
      <c r="K80" s="171" t="s">
        <v>48</v>
      </c>
      <c r="L80" s="17" t="s">
        <v>8</v>
      </c>
      <c r="M80" s="37">
        <v>8</v>
      </c>
      <c r="N80" s="37">
        <v>6</v>
      </c>
    </row>
    <row r="81" spans="1:14" s="7" customFormat="1" ht="19.2" customHeight="1" thickBot="1" x14ac:dyDescent="0.4">
      <c r="A81" s="142"/>
      <c r="B81" s="143"/>
      <c r="C81" s="143"/>
      <c r="D81" s="144"/>
      <c r="E81" s="170"/>
      <c r="F81" s="148"/>
      <c r="G81" s="148"/>
      <c r="H81" s="203"/>
      <c r="I81" s="154"/>
      <c r="J81" s="154"/>
      <c r="K81" s="155"/>
      <c r="L81" s="18" t="str">
        <f>$L$29</f>
        <v>Viso:</v>
      </c>
      <c r="M81" s="19">
        <f>SUM(M80)</f>
        <v>8</v>
      </c>
      <c r="N81" s="19">
        <f t="shared" ref="N81" si="13">SUM(N80)</f>
        <v>6</v>
      </c>
    </row>
    <row r="82" spans="1:14" s="7" customFormat="1" ht="0.6" customHeight="1" x14ac:dyDescent="0.35">
      <c r="A82" s="142"/>
      <c r="B82" s="143"/>
      <c r="C82" s="143"/>
      <c r="D82" s="144"/>
      <c r="E82" s="170"/>
      <c r="F82" s="148"/>
      <c r="G82" s="148"/>
      <c r="H82" s="203"/>
      <c r="I82" s="152" t="s">
        <v>29</v>
      </c>
      <c r="J82" s="152" t="s">
        <v>71</v>
      </c>
      <c r="K82" s="152" t="s">
        <v>48</v>
      </c>
      <c r="L82" s="14" t="s">
        <v>8</v>
      </c>
      <c r="M82" s="38">
        <v>0</v>
      </c>
      <c r="N82" s="38">
        <v>0</v>
      </c>
    </row>
    <row r="83" spans="1:14" s="7" customFormat="1" ht="18.600000000000001" hidden="1" thickBot="1" x14ac:dyDescent="0.4">
      <c r="A83" s="142"/>
      <c r="B83" s="143"/>
      <c r="C83" s="143"/>
      <c r="D83" s="144"/>
      <c r="E83" s="170"/>
      <c r="F83" s="148"/>
      <c r="G83" s="148"/>
      <c r="H83" s="203"/>
      <c r="I83" s="154"/>
      <c r="J83" s="154"/>
      <c r="K83" s="155"/>
      <c r="L83" s="18" t="str">
        <f>$L$29</f>
        <v>Viso:</v>
      </c>
      <c r="M83" s="19">
        <f>SUM(M82)</f>
        <v>0</v>
      </c>
      <c r="N83" s="19">
        <f>SUM(N82)</f>
        <v>0</v>
      </c>
    </row>
    <row r="84" spans="1:14" s="7" customFormat="1" ht="21.6" customHeight="1" thickBot="1" x14ac:dyDescent="0.4">
      <c r="A84" s="142"/>
      <c r="B84" s="143"/>
      <c r="C84" s="143"/>
      <c r="D84" s="144"/>
      <c r="E84" s="170"/>
      <c r="F84" s="148"/>
      <c r="G84" s="148"/>
      <c r="H84" s="203"/>
      <c r="I84" s="152" t="s">
        <v>30</v>
      </c>
      <c r="J84" s="152" t="s">
        <v>72</v>
      </c>
      <c r="K84" s="152" t="s">
        <v>48</v>
      </c>
      <c r="L84" s="16" t="s">
        <v>8</v>
      </c>
      <c r="M84" s="33">
        <v>3</v>
      </c>
      <c r="N84" s="33">
        <v>3</v>
      </c>
    </row>
    <row r="85" spans="1:14" s="7" customFormat="1" ht="18" customHeight="1" thickBot="1" x14ac:dyDescent="0.4">
      <c r="A85" s="142"/>
      <c r="B85" s="143"/>
      <c r="C85" s="143"/>
      <c r="D85" s="144"/>
      <c r="E85" s="170"/>
      <c r="F85" s="148"/>
      <c r="G85" s="148"/>
      <c r="H85" s="203"/>
      <c r="I85" s="154"/>
      <c r="J85" s="154"/>
      <c r="K85" s="155"/>
      <c r="L85" s="18" t="str">
        <f>$L$29</f>
        <v>Viso:</v>
      </c>
      <c r="M85" s="93">
        <f>SUM(M84)</f>
        <v>3</v>
      </c>
      <c r="N85" s="93">
        <f t="shared" ref="N85" si="14">SUM(N84)</f>
        <v>3</v>
      </c>
    </row>
    <row r="86" spans="1:14" s="7" customFormat="1" ht="0.6" hidden="1" customHeight="1" thickBot="1" x14ac:dyDescent="0.4">
      <c r="A86" s="142"/>
      <c r="B86" s="143"/>
      <c r="C86" s="143"/>
      <c r="D86" s="144"/>
      <c r="E86" s="170"/>
      <c r="F86" s="148"/>
      <c r="G86" s="148"/>
      <c r="H86" s="203"/>
      <c r="I86" s="152" t="s">
        <v>42</v>
      </c>
      <c r="J86" s="152" t="s">
        <v>43</v>
      </c>
      <c r="K86" s="152" t="s">
        <v>48</v>
      </c>
      <c r="L86" s="14" t="s">
        <v>8</v>
      </c>
      <c r="M86" s="38"/>
      <c r="N86" s="38"/>
    </row>
    <row r="87" spans="1:14" s="7" customFormat="1" ht="0.6" hidden="1" customHeight="1" thickBot="1" x14ac:dyDescent="0.4">
      <c r="A87" s="142"/>
      <c r="B87" s="143"/>
      <c r="C87" s="143"/>
      <c r="D87" s="144"/>
      <c r="E87" s="170"/>
      <c r="F87" s="148"/>
      <c r="G87" s="148"/>
      <c r="H87" s="203"/>
      <c r="I87" s="153"/>
      <c r="J87" s="153"/>
      <c r="K87" s="153"/>
      <c r="L87" s="12" t="s">
        <v>122</v>
      </c>
      <c r="M87" s="34">
        <v>0</v>
      </c>
      <c r="N87" s="34">
        <v>0</v>
      </c>
    </row>
    <row r="88" spans="1:14" s="7" customFormat="1" ht="24" hidden="1" customHeight="1" thickBot="1" x14ac:dyDescent="0.4">
      <c r="A88" s="142"/>
      <c r="B88" s="143"/>
      <c r="C88" s="143"/>
      <c r="D88" s="144"/>
      <c r="E88" s="170"/>
      <c r="F88" s="148"/>
      <c r="G88" s="148"/>
      <c r="H88" s="203"/>
      <c r="I88" s="154"/>
      <c r="J88" s="153"/>
      <c r="K88" s="153"/>
      <c r="L88" s="28" t="str">
        <f>$L$29</f>
        <v>Viso:</v>
      </c>
      <c r="M88" s="29">
        <f t="shared" ref="M88:N88" si="15">M86+M87</f>
        <v>0</v>
      </c>
      <c r="N88" s="29">
        <f t="shared" si="15"/>
        <v>0</v>
      </c>
    </row>
    <row r="89" spans="1:14" s="6" customFormat="1" ht="19.2" customHeight="1" thickBot="1" x14ac:dyDescent="0.4">
      <c r="A89" s="142"/>
      <c r="B89" s="143"/>
      <c r="C89" s="143"/>
      <c r="D89" s="144"/>
      <c r="E89" s="170"/>
      <c r="F89" s="148"/>
      <c r="G89" s="148"/>
      <c r="H89" s="204"/>
      <c r="I89" s="270" t="s">
        <v>10</v>
      </c>
      <c r="J89" s="209"/>
      <c r="K89" s="209"/>
      <c r="L89" s="210"/>
      <c r="M89" s="90">
        <f>SUM(M81+M83+M85)</f>
        <v>11</v>
      </c>
      <c r="N89" s="90">
        <f>SUM(N81+N83+N85)</f>
        <v>9</v>
      </c>
    </row>
    <row r="90" spans="1:14" s="7" customFormat="1" ht="27.6" customHeight="1" x14ac:dyDescent="0.35">
      <c r="A90" s="142">
        <v>2</v>
      </c>
      <c r="B90" s="143">
        <v>3</v>
      </c>
      <c r="C90" s="143">
        <v>2</v>
      </c>
      <c r="D90" s="144">
        <v>1</v>
      </c>
      <c r="E90" s="170">
        <v>5</v>
      </c>
      <c r="F90" s="184" t="s">
        <v>99</v>
      </c>
      <c r="G90" s="214"/>
      <c r="H90" s="200" t="s">
        <v>265</v>
      </c>
      <c r="I90" s="269" t="s">
        <v>31</v>
      </c>
      <c r="J90" s="171" t="s">
        <v>73</v>
      </c>
      <c r="K90" s="171" t="s">
        <v>48</v>
      </c>
      <c r="L90" s="14" t="s">
        <v>8</v>
      </c>
      <c r="M90" s="38">
        <v>2.5</v>
      </c>
      <c r="N90" s="38">
        <v>2.5</v>
      </c>
    </row>
    <row r="91" spans="1:14" s="7" customFormat="1" ht="21.6" customHeight="1" thickBot="1" x14ac:dyDescent="0.4">
      <c r="A91" s="142"/>
      <c r="B91" s="143"/>
      <c r="C91" s="143"/>
      <c r="D91" s="144"/>
      <c r="E91" s="170"/>
      <c r="F91" s="186"/>
      <c r="G91" s="215"/>
      <c r="H91" s="200"/>
      <c r="I91" s="177"/>
      <c r="J91" s="153"/>
      <c r="K91" s="153"/>
      <c r="L91" s="35" t="s">
        <v>122</v>
      </c>
      <c r="M91" s="36">
        <v>0</v>
      </c>
      <c r="N91" s="36">
        <v>0</v>
      </c>
    </row>
    <row r="92" spans="1:14" s="7" customFormat="1" ht="24" customHeight="1" thickBot="1" x14ac:dyDescent="0.4">
      <c r="A92" s="142"/>
      <c r="B92" s="143"/>
      <c r="C92" s="143"/>
      <c r="D92" s="144"/>
      <c r="E92" s="170"/>
      <c r="F92" s="186"/>
      <c r="G92" s="215"/>
      <c r="H92" s="200"/>
      <c r="I92" s="177"/>
      <c r="J92" s="153"/>
      <c r="K92" s="178"/>
      <c r="L92" s="18" t="str">
        <f>$L$29</f>
        <v>Viso:</v>
      </c>
      <c r="M92" s="19">
        <f>SUM(M90:M91)</f>
        <v>2.5</v>
      </c>
      <c r="N92" s="19">
        <f t="shared" ref="N92" si="16">SUM(N90:N91)</f>
        <v>2.5</v>
      </c>
    </row>
    <row r="93" spans="1:14" s="7" customFormat="1" ht="19.95" customHeight="1" thickBot="1" x14ac:dyDescent="0.4">
      <c r="A93" s="142"/>
      <c r="B93" s="143"/>
      <c r="C93" s="143"/>
      <c r="D93" s="144"/>
      <c r="E93" s="170"/>
      <c r="F93" s="188"/>
      <c r="G93" s="216"/>
      <c r="H93" s="201"/>
      <c r="I93" s="208" t="s">
        <v>10</v>
      </c>
      <c r="J93" s="209"/>
      <c r="K93" s="209"/>
      <c r="L93" s="213"/>
      <c r="M93" s="94">
        <f>M92</f>
        <v>2.5</v>
      </c>
      <c r="N93" s="90">
        <f t="shared" ref="N93" si="17">N92</f>
        <v>2.5</v>
      </c>
    </row>
    <row r="94" spans="1:14" s="7" customFormat="1" ht="28.5" customHeight="1" x14ac:dyDescent="0.35">
      <c r="A94" s="142">
        <v>2</v>
      </c>
      <c r="B94" s="143">
        <v>3</v>
      </c>
      <c r="C94" s="143">
        <v>1</v>
      </c>
      <c r="D94" s="144">
        <v>6</v>
      </c>
      <c r="E94" s="170">
        <v>1</v>
      </c>
      <c r="F94" s="148" t="s">
        <v>100</v>
      </c>
      <c r="G94" s="148"/>
      <c r="H94" s="205" t="s">
        <v>266</v>
      </c>
      <c r="I94" s="153" t="s">
        <v>32</v>
      </c>
      <c r="J94" s="271" t="s">
        <v>74</v>
      </c>
      <c r="K94" s="153" t="s">
        <v>48</v>
      </c>
      <c r="L94" s="16" t="s">
        <v>8</v>
      </c>
      <c r="M94" s="33">
        <v>43</v>
      </c>
      <c r="N94" s="33">
        <v>43</v>
      </c>
    </row>
    <row r="95" spans="1:14" s="7" customFormat="1" ht="28.5" customHeight="1" thickBot="1" x14ac:dyDescent="0.4">
      <c r="A95" s="142"/>
      <c r="B95" s="143"/>
      <c r="C95" s="143"/>
      <c r="D95" s="144"/>
      <c r="E95" s="170"/>
      <c r="F95" s="148"/>
      <c r="G95" s="148"/>
      <c r="H95" s="206"/>
      <c r="I95" s="153"/>
      <c r="J95" s="271"/>
      <c r="K95" s="178"/>
      <c r="L95" s="108" t="s">
        <v>122</v>
      </c>
      <c r="M95" s="106">
        <v>0</v>
      </c>
      <c r="N95" s="106">
        <v>0</v>
      </c>
    </row>
    <row r="96" spans="1:14" s="7" customFormat="1" ht="27.75" customHeight="1" thickBot="1" x14ac:dyDescent="0.4">
      <c r="A96" s="142"/>
      <c r="B96" s="143"/>
      <c r="C96" s="143"/>
      <c r="D96" s="144"/>
      <c r="E96" s="170"/>
      <c r="F96" s="148"/>
      <c r="G96" s="148"/>
      <c r="H96" s="206"/>
      <c r="I96" s="154"/>
      <c r="J96" s="272"/>
      <c r="K96" s="155"/>
      <c r="L96" s="18" t="str">
        <f>$L$29</f>
        <v>Viso:</v>
      </c>
      <c r="M96" s="93">
        <f>SUM(M94:M95)</f>
        <v>43</v>
      </c>
      <c r="N96" s="93">
        <f t="shared" ref="N96" si="18">SUM(N94)</f>
        <v>43</v>
      </c>
    </row>
    <row r="97" spans="1:16" s="7" customFormat="1" ht="28.5" customHeight="1" thickBot="1" x14ac:dyDescent="0.4">
      <c r="A97" s="142"/>
      <c r="B97" s="143"/>
      <c r="C97" s="143"/>
      <c r="D97" s="144"/>
      <c r="E97" s="170"/>
      <c r="F97" s="148"/>
      <c r="G97" s="148"/>
      <c r="H97" s="206"/>
      <c r="I97" s="166" t="s">
        <v>33</v>
      </c>
      <c r="J97" s="197" t="s">
        <v>75</v>
      </c>
      <c r="K97" s="152" t="s">
        <v>48</v>
      </c>
      <c r="L97" s="16" t="s">
        <v>8</v>
      </c>
      <c r="M97" s="33">
        <v>15.2</v>
      </c>
      <c r="N97" s="33">
        <v>13.2</v>
      </c>
    </row>
    <row r="98" spans="1:16" s="7" customFormat="1" ht="30.75" customHeight="1" thickBot="1" x14ac:dyDescent="0.4">
      <c r="A98" s="142"/>
      <c r="B98" s="143"/>
      <c r="C98" s="143"/>
      <c r="D98" s="144"/>
      <c r="E98" s="170"/>
      <c r="F98" s="148"/>
      <c r="G98" s="148"/>
      <c r="H98" s="206"/>
      <c r="I98" s="177"/>
      <c r="J98" s="198"/>
      <c r="K98" s="178"/>
      <c r="L98" s="18" t="str">
        <f>$L$29</f>
        <v>Viso:</v>
      </c>
      <c r="M98" s="93">
        <f>SUM(M97)</f>
        <v>15.2</v>
      </c>
      <c r="N98" s="93">
        <f t="shared" ref="N98" si="19">SUM(N97)</f>
        <v>13.2</v>
      </c>
    </row>
    <row r="99" spans="1:16" s="7" customFormat="1" ht="26.25" customHeight="1" thickBot="1" x14ac:dyDescent="0.4">
      <c r="A99" s="142"/>
      <c r="B99" s="143"/>
      <c r="C99" s="143"/>
      <c r="D99" s="144"/>
      <c r="E99" s="170"/>
      <c r="F99" s="148"/>
      <c r="G99" s="148"/>
      <c r="H99" s="204"/>
      <c r="I99" s="208" t="s">
        <v>10</v>
      </c>
      <c r="J99" s="209"/>
      <c r="K99" s="209"/>
      <c r="L99" s="213"/>
      <c r="M99" s="94">
        <f>M96+M98</f>
        <v>58.2</v>
      </c>
      <c r="N99" s="90">
        <f t="shared" ref="N99" si="20">N96+N98</f>
        <v>56.2</v>
      </c>
    </row>
    <row r="100" spans="1:16" s="7" customFormat="1" ht="19.95" customHeight="1" thickBot="1" x14ac:dyDescent="0.4">
      <c r="A100" s="50">
        <v>2</v>
      </c>
      <c r="B100" s="51">
        <v>3</v>
      </c>
      <c r="C100" s="49">
        <v>2</v>
      </c>
      <c r="D100" s="52">
        <v>1</v>
      </c>
      <c r="E100" s="245" t="s">
        <v>101</v>
      </c>
      <c r="F100" s="246"/>
      <c r="G100" s="246"/>
      <c r="H100" s="246"/>
      <c r="I100" s="246"/>
      <c r="J100" s="246"/>
      <c r="K100" s="246"/>
      <c r="L100" s="246"/>
      <c r="M100" s="95">
        <f>SUM(M40+M63+M79+M89+M93+M99)</f>
        <v>4344.2999999999993</v>
      </c>
      <c r="N100" s="40">
        <f>N40+N63+N79+N89+N93+N99</f>
        <v>4371.8</v>
      </c>
    </row>
    <row r="101" spans="1:16" s="6" customFormat="1" ht="21.75" customHeight="1" thickBot="1" x14ac:dyDescent="0.4">
      <c r="A101" s="53">
        <v>2</v>
      </c>
      <c r="B101" s="54">
        <v>3</v>
      </c>
      <c r="C101" s="39">
        <v>2</v>
      </c>
      <c r="D101" s="191" t="s">
        <v>105</v>
      </c>
      <c r="E101" s="191"/>
      <c r="F101" s="191"/>
      <c r="G101" s="191"/>
      <c r="H101" s="191"/>
      <c r="I101" s="191"/>
      <c r="J101" s="191"/>
      <c r="K101" s="191"/>
      <c r="L101" s="191"/>
      <c r="M101" s="98">
        <f>M100</f>
        <v>4344.2999999999993</v>
      </c>
      <c r="N101" s="99">
        <f t="shared" ref="N101" si="21">N100</f>
        <v>4371.8</v>
      </c>
    </row>
    <row r="102" spans="1:16" s="6" customFormat="1" ht="21.75" customHeight="1" thickBot="1" x14ac:dyDescent="0.4">
      <c r="A102" s="53">
        <v>2</v>
      </c>
      <c r="B102" s="78"/>
      <c r="C102" s="192" t="s">
        <v>104</v>
      </c>
      <c r="D102" s="192"/>
      <c r="E102" s="192"/>
      <c r="F102" s="192"/>
      <c r="G102" s="192"/>
      <c r="H102" s="192"/>
      <c r="I102" s="192"/>
      <c r="J102" s="192"/>
      <c r="K102" s="192"/>
      <c r="L102" s="193"/>
      <c r="M102" s="96">
        <f>M101</f>
        <v>4344.2999999999993</v>
      </c>
      <c r="N102" s="97">
        <f t="shared" ref="N102" si="22">N101</f>
        <v>4371.8</v>
      </c>
    </row>
    <row r="103" spans="1:16" s="7" customFormat="1" ht="18" x14ac:dyDescent="0.35">
      <c r="A103" s="53">
        <v>2</v>
      </c>
      <c r="B103" s="55">
        <v>2</v>
      </c>
      <c r="C103" s="55"/>
      <c r="D103" s="55"/>
      <c r="E103" s="55"/>
      <c r="F103" s="180" t="s">
        <v>92</v>
      </c>
      <c r="G103" s="180"/>
      <c r="H103" s="180"/>
      <c r="I103" s="180"/>
      <c r="J103" s="180"/>
      <c r="K103" s="180"/>
      <c r="L103" s="180"/>
      <c r="M103" s="181"/>
      <c r="N103" s="181"/>
    </row>
    <row r="104" spans="1:16" s="7" customFormat="1" ht="18" x14ac:dyDescent="0.35">
      <c r="A104" s="56">
        <v>2</v>
      </c>
      <c r="B104" s="57">
        <v>2</v>
      </c>
      <c r="C104" s="58">
        <v>2</v>
      </c>
      <c r="D104" s="58"/>
      <c r="E104" s="58"/>
      <c r="F104" s="182" t="s">
        <v>34</v>
      </c>
      <c r="G104" s="182"/>
      <c r="H104" s="182"/>
      <c r="I104" s="182"/>
      <c r="J104" s="182"/>
      <c r="K104" s="182"/>
      <c r="L104" s="182"/>
      <c r="M104" s="182"/>
      <c r="N104" s="182"/>
    </row>
    <row r="105" spans="1:16" s="7" customFormat="1" ht="21" customHeight="1" x14ac:dyDescent="0.35">
      <c r="A105" s="53">
        <v>2</v>
      </c>
      <c r="B105" s="59">
        <v>2</v>
      </c>
      <c r="C105" s="59">
        <v>2</v>
      </c>
      <c r="D105" s="60">
        <v>3</v>
      </c>
      <c r="E105" s="60"/>
      <c r="F105" s="183" t="s">
        <v>85</v>
      </c>
      <c r="G105" s="183"/>
      <c r="H105" s="183"/>
      <c r="I105" s="183"/>
      <c r="J105" s="183"/>
      <c r="K105" s="183"/>
      <c r="L105" s="183"/>
      <c r="M105" s="183"/>
      <c r="N105" s="183"/>
    </row>
    <row r="106" spans="1:16" s="7" customFormat="1" ht="18.75" customHeight="1" x14ac:dyDescent="0.35">
      <c r="A106" s="142">
        <v>2</v>
      </c>
      <c r="B106" s="143">
        <v>2</v>
      </c>
      <c r="C106" s="143">
        <v>2</v>
      </c>
      <c r="D106" s="144">
        <v>3</v>
      </c>
      <c r="E106" s="170">
        <v>1</v>
      </c>
      <c r="F106" s="184" t="s">
        <v>103</v>
      </c>
      <c r="G106" s="185"/>
      <c r="H106" s="190"/>
      <c r="I106" s="149" t="s">
        <v>76</v>
      </c>
      <c r="J106" s="149" t="s">
        <v>80</v>
      </c>
      <c r="K106" s="149" t="s">
        <v>52</v>
      </c>
      <c r="L106" s="194" t="s">
        <v>8</v>
      </c>
      <c r="M106" s="267">
        <v>81</v>
      </c>
      <c r="N106" s="267">
        <v>75</v>
      </c>
    </row>
    <row r="107" spans="1:16" s="7" customFormat="1" ht="17.25" customHeight="1" x14ac:dyDescent="0.35">
      <c r="A107" s="142"/>
      <c r="B107" s="143"/>
      <c r="C107" s="143"/>
      <c r="D107" s="144"/>
      <c r="E107" s="170"/>
      <c r="F107" s="186"/>
      <c r="G107" s="187"/>
      <c r="H107" s="190"/>
      <c r="I107" s="149"/>
      <c r="J107" s="149"/>
      <c r="K107" s="149"/>
      <c r="L107" s="195"/>
      <c r="M107" s="273"/>
      <c r="N107" s="268"/>
    </row>
    <row r="108" spans="1:16" s="7" customFormat="1" ht="21" customHeight="1" x14ac:dyDescent="0.35">
      <c r="A108" s="142"/>
      <c r="B108" s="143"/>
      <c r="C108" s="143"/>
      <c r="D108" s="144"/>
      <c r="E108" s="170"/>
      <c r="F108" s="186"/>
      <c r="G108" s="187"/>
      <c r="H108" s="190"/>
      <c r="I108" s="149"/>
      <c r="J108" s="149"/>
      <c r="K108" s="149"/>
      <c r="L108" s="14" t="s">
        <v>267</v>
      </c>
      <c r="M108" s="112">
        <v>0</v>
      </c>
      <c r="N108" s="14">
        <v>0</v>
      </c>
    </row>
    <row r="109" spans="1:16" s="7" customFormat="1" ht="26.25" customHeight="1" thickBot="1" x14ac:dyDescent="0.4">
      <c r="A109" s="142"/>
      <c r="B109" s="143"/>
      <c r="C109" s="143"/>
      <c r="D109" s="144"/>
      <c r="E109" s="170"/>
      <c r="F109" s="186"/>
      <c r="G109" s="187"/>
      <c r="H109" s="190"/>
      <c r="I109" s="149"/>
      <c r="J109" s="149"/>
      <c r="K109" s="149"/>
      <c r="L109" s="35" t="s">
        <v>11</v>
      </c>
      <c r="M109" s="36">
        <v>0</v>
      </c>
      <c r="N109" s="36">
        <v>0</v>
      </c>
      <c r="P109" s="77"/>
    </row>
    <row r="110" spans="1:16" s="7" customFormat="1" ht="15.75" customHeight="1" thickBot="1" x14ac:dyDescent="0.4">
      <c r="A110" s="142"/>
      <c r="B110" s="143"/>
      <c r="C110" s="143"/>
      <c r="D110" s="144"/>
      <c r="E110" s="170"/>
      <c r="F110" s="186"/>
      <c r="G110" s="187"/>
      <c r="H110" s="190"/>
      <c r="I110" s="149"/>
      <c r="J110" s="149"/>
      <c r="K110" s="196"/>
      <c r="L110" s="18" t="str">
        <f>$L$96</f>
        <v>Viso:</v>
      </c>
      <c r="M110" s="19">
        <f>SUM(M106:M109)</f>
        <v>81</v>
      </c>
      <c r="N110" s="19">
        <f t="shared" ref="N110" si="23">SUM(N106:N109)</f>
        <v>75</v>
      </c>
    </row>
    <row r="111" spans="1:16" s="7" customFormat="1" ht="20.25" customHeight="1" thickBot="1" x14ac:dyDescent="0.4">
      <c r="A111" s="142"/>
      <c r="B111" s="143"/>
      <c r="C111" s="143"/>
      <c r="D111" s="144"/>
      <c r="E111" s="170"/>
      <c r="F111" s="186"/>
      <c r="G111" s="187"/>
      <c r="H111" s="190"/>
      <c r="I111" s="165" t="s">
        <v>77</v>
      </c>
      <c r="J111" s="149" t="s">
        <v>81</v>
      </c>
      <c r="K111" s="149" t="s">
        <v>48</v>
      </c>
      <c r="L111" s="79" t="s">
        <v>8</v>
      </c>
      <c r="M111" s="80">
        <v>88</v>
      </c>
      <c r="N111" s="80">
        <v>75</v>
      </c>
    </row>
    <row r="112" spans="1:16" s="7" customFormat="1" ht="24.6" customHeight="1" thickBot="1" x14ac:dyDescent="0.4">
      <c r="A112" s="142"/>
      <c r="B112" s="143"/>
      <c r="C112" s="143"/>
      <c r="D112" s="144"/>
      <c r="E112" s="170"/>
      <c r="F112" s="186"/>
      <c r="G112" s="187"/>
      <c r="H112" s="190"/>
      <c r="I112" s="166"/>
      <c r="J112" s="152"/>
      <c r="K112" s="167"/>
      <c r="L112" s="18" t="str">
        <f>$L$96</f>
        <v>Viso:</v>
      </c>
      <c r="M112" s="19">
        <f>M111</f>
        <v>88</v>
      </c>
      <c r="N112" s="19">
        <f t="shared" ref="N112" si="24">N111</f>
        <v>75</v>
      </c>
    </row>
    <row r="113" spans="1:16" s="7" customFormat="1" ht="19.95" hidden="1" customHeight="1" thickBot="1" x14ac:dyDescent="0.4">
      <c r="A113" s="142"/>
      <c r="B113" s="143"/>
      <c r="C113" s="143"/>
      <c r="D113" s="144"/>
      <c r="E113" s="170"/>
      <c r="F113" s="186"/>
      <c r="G113" s="187"/>
      <c r="H113" s="190"/>
      <c r="I113" s="165" t="s">
        <v>231</v>
      </c>
      <c r="J113" s="149" t="s">
        <v>232</v>
      </c>
      <c r="K113" s="149" t="s">
        <v>48</v>
      </c>
      <c r="L113" s="79" t="s">
        <v>8</v>
      </c>
      <c r="M113" s="80"/>
      <c r="N113" s="80">
        <v>0</v>
      </c>
    </row>
    <row r="114" spans="1:16" s="7" customFormat="1" ht="24.6" hidden="1" customHeight="1" thickBot="1" x14ac:dyDescent="0.4">
      <c r="A114" s="142"/>
      <c r="B114" s="143"/>
      <c r="C114" s="143"/>
      <c r="D114" s="144"/>
      <c r="E114" s="170"/>
      <c r="F114" s="186"/>
      <c r="G114" s="187"/>
      <c r="H114" s="190"/>
      <c r="I114" s="166"/>
      <c r="J114" s="152"/>
      <c r="K114" s="167"/>
      <c r="L114" s="18" t="str">
        <f>$L$96</f>
        <v>Viso:</v>
      </c>
      <c r="M114" s="19">
        <f>M113</f>
        <v>0</v>
      </c>
      <c r="N114" s="19">
        <f t="shared" ref="N114" si="25">N113</f>
        <v>0</v>
      </c>
    </row>
    <row r="115" spans="1:16" s="41" customFormat="1" ht="22.5" customHeight="1" thickBot="1" x14ac:dyDescent="0.4">
      <c r="A115" s="142"/>
      <c r="B115" s="143"/>
      <c r="C115" s="143"/>
      <c r="D115" s="144"/>
      <c r="E115" s="170"/>
      <c r="F115" s="188"/>
      <c r="G115" s="189"/>
      <c r="H115" s="190"/>
      <c r="I115" s="168" t="s">
        <v>10</v>
      </c>
      <c r="J115" s="168"/>
      <c r="K115" s="168"/>
      <c r="L115" s="169"/>
      <c r="M115" s="100">
        <f>SUM(M110+M112+M114)</f>
        <v>169</v>
      </c>
      <c r="N115" s="100">
        <f>SUM(N110+N112+N114)</f>
        <v>150</v>
      </c>
    </row>
    <row r="116" spans="1:16" s="7" customFormat="1" ht="20.25" customHeight="1" x14ac:dyDescent="0.35">
      <c r="A116" s="142">
        <v>2</v>
      </c>
      <c r="B116" s="143">
        <v>2</v>
      </c>
      <c r="C116" s="143">
        <v>2</v>
      </c>
      <c r="D116" s="144">
        <v>3</v>
      </c>
      <c r="E116" s="170">
        <v>2</v>
      </c>
      <c r="F116" s="184" t="s">
        <v>102</v>
      </c>
      <c r="G116" s="214"/>
      <c r="H116" s="170"/>
      <c r="I116" s="154" t="s">
        <v>78</v>
      </c>
      <c r="J116" s="154" t="s">
        <v>82</v>
      </c>
      <c r="K116" s="154" t="s">
        <v>48</v>
      </c>
      <c r="L116" s="14" t="s">
        <v>8</v>
      </c>
      <c r="M116" s="112">
        <v>173.7</v>
      </c>
      <c r="N116" s="38">
        <v>178.2</v>
      </c>
    </row>
    <row r="117" spans="1:16" s="7" customFormat="1" ht="18.600000000000001" thickBot="1" x14ac:dyDescent="0.4">
      <c r="A117" s="142"/>
      <c r="B117" s="143"/>
      <c r="C117" s="143"/>
      <c r="D117" s="144"/>
      <c r="E117" s="170"/>
      <c r="F117" s="186"/>
      <c r="G117" s="215"/>
      <c r="H117" s="170"/>
      <c r="I117" s="154"/>
      <c r="J117" s="154"/>
      <c r="K117" s="154"/>
      <c r="L117" s="16" t="s">
        <v>122</v>
      </c>
      <c r="M117" s="113">
        <v>0</v>
      </c>
      <c r="N117" s="33">
        <v>0</v>
      </c>
    </row>
    <row r="118" spans="1:16" s="7" customFormat="1" ht="18.600000000000001" thickBot="1" x14ac:dyDescent="0.4">
      <c r="A118" s="142"/>
      <c r="B118" s="143"/>
      <c r="C118" s="143"/>
      <c r="D118" s="144"/>
      <c r="E118" s="170"/>
      <c r="F118" s="186"/>
      <c r="G118" s="215"/>
      <c r="H118" s="170"/>
      <c r="I118" s="149"/>
      <c r="J118" s="149"/>
      <c r="K118" s="196"/>
      <c r="L118" s="18" t="str">
        <f>$L$96</f>
        <v>Viso:</v>
      </c>
      <c r="M118" s="81">
        <f>SUM(M116:M117)</f>
        <v>173.7</v>
      </c>
      <c r="N118" s="81">
        <f t="shared" ref="N118" si="26">SUM(N116:N117)</f>
        <v>178.2</v>
      </c>
    </row>
    <row r="119" spans="1:16" s="7" customFormat="1" ht="18.600000000000001" thickBot="1" x14ac:dyDescent="0.4">
      <c r="A119" s="142"/>
      <c r="B119" s="143"/>
      <c r="C119" s="143"/>
      <c r="D119" s="144"/>
      <c r="E119" s="170"/>
      <c r="F119" s="186"/>
      <c r="G119" s="215"/>
      <c r="H119" s="170"/>
      <c r="I119" s="165" t="s">
        <v>79</v>
      </c>
      <c r="J119" s="149" t="s">
        <v>83</v>
      </c>
      <c r="K119" s="149" t="s">
        <v>48</v>
      </c>
      <c r="L119" s="16" t="s">
        <v>8</v>
      </c>
      <c r="M119" s="33">
        <v>1</v>
      </c>
      <c r="N119" s="33">
        <v>3</v>
      </c>
    </row>
    <row r="120" spans="1:16" s="7" customFormat="1" ht="18.600000000000001" thickBot="1" x14ac:dyDescent="0.4">
      <c r="A120" s="142"/>
      <c r="B120" s="143"/>
      <c r="C120" s="143"/>
      <c r="D120" s="144"/>
      <c r="E120" s="170"/>
      <c r="F120" s="186"/>
      <c r="G120" s="215"/>
      <c r="H120" s="170"/>
      <c r="I120" s="166"/>
      <c r="J120" s="152"/>
      <c r="K120" s="167"/>
      <c r="L120" s="18" t="str">
        <f>$L$96</f>
        <v>Viso:</v>
      </c>
      <c r="M120" s="26">
        <f>M119</f>
        <v>1</v>
      </c>
      <c r="N120" s="26">
        <f t="shared" ref="N120" si="27">N119</f>
        <v>3</v>
      </c>
    </row>
    <row r="121" spans="1:16" s="41" customFormat="1" ht="18.600000000000001" thickBot="1" x14ac:dyDescent="0.4">
      <c r="A121" s="142"/>
      <c r="B121" s="237"/>
      <c r="C121" s="237"/>
      <c r="D121" s="238"/>
      <c r="E121" s="239"/>
      <c r="F121" s="186"/>
      <c r="G121" s="215"/>
      <c r="H121" s="247"/>
      <c r="I121" s="257" t="s">
        <v>10</v>
      </c>
      <c r="J121" s="168"/>
      <c r="K121" s="168"/>
      <c r="L121" s="169"/>
      <c r="M121" s="94">
        <f>SUM(M118+M120)</f>
        <v>174.7</v>
      </c>
      <c r="N121" s="90">
        <f t="shared" ref="N121" si="28">SUM(N118+N120)</f>
        <v>181.2</v>
      </c>
    </row>
    <row r="122" spans="1:16" s="41" customFormat="1" ht="18.600000000000001" thickBot="1" x14ac:dyDescent="0.4">
      <c r="A122" s="53">
        <v>2</v>
      </c>
      <c r="B122" s="59">
        <v>2</v>
      </c>
      <c r="C122" s="59">
        <v>2</v>
      </c>
      <c r="D122" s="61">
        <v>3</v>
      </c>
      <c r="E122" s="258" t="s">
        <v>101</v>
      </c>
      <c r="F122" s="258"/>
      <c r="G122" s="258"/>
      <c r="H122" s="258"/>
      <c r="I122" s="259"/>
      <c r="J122" s="259"/>
      <c r="K122" s="259"/>
      <c r="L122" s="260"/>
      <c r="M122" s="101">
        <f>M115+M121</f>
        <v>343.7</v>
      </c>
      <c r="N122" s="102">
        <f>N115+N121</f>
        <v>331.2</v>
      </c>
    </row>
    <row r="123" spans="1:16" s="43" customFormat="1" ht="18.600000000000001" thickBot="1" x14ac:dyDescent="0.4">
      <c r="A123" s="53">
        <v>2</v>
      </c>
      <c r="B123" s="59">
        <v>2</v>
      </c>
      <c r="C123" s="59">
        <v>2</v>
      </c>
      <c r="D123" s="263" t="s">
        <v>105</v>
      </c>
      <c r="E123" s="263"/>
      <c r="F123" s="263"/>
      <c r="G123" s="263"/>
      <c r="H123" s="263"/>
      <c r="I123" s="263"/>
      <c r="J123" s="263"/>
      <c r="K123" s="263"/>
      <c r="L123" s="264"/>
      <c r="M123" s="103">
        <f>M122</f>
        <v>343.7</v>
      </c>
      <c r="N123" s="42">
        <f t="shared" ref="N123:N124" si="29">N122</f>
        <v>331.2</v>
      </c>
    </row>
    <row r="124" spans="1:16" s="41" customFormat="1" ht="18.600000000000001" thickBot="1" x14ac:dyDescent="0.4">
      <c r="A124" s="53">
        <v>2</v>
      </c>
      <c r="B124" s="55">
        <v>2</v>
      </c>
      <c r="C124" s="192" t="s">
        <v>104</v>
      </c>
      <c r="D124" s="192"/>
      <c r="E124" s="192"/>
      <c r="F124" s="192"/>
      <c r="G124" s="192"/>
      <c r="H124" s="192"/>
      <c r="I124" s="192"/>
      <c r="J124" s="192"/>
      <c r="K124" s="192"/>
      <c r="L124" s="193"/>
      <c r="M124" s="104">
        <f>M123</f>
        <v>343.7</v>
      </c>
      <c r="N124" s="44">
        <f t="shared" si="29"/>
        <v>331.2</v>
      </c>
    </row>
    <row r="125" spans="1:16" s="41" customFormat="1" ht="17.399999999999999" customHeight="1" thickBot="1" x14ac:dyDescent="0.4">
      <c r="A125" s="87">
        <v>2</v>
      </c>
      <c r="B125" s="265" t="s">
        <v>106</v>
      </c>
      <c r="C125" s="265"/>
      <c r="D125" s="265"/>
      <c r="E125" s="265"/>
      <c r="F125" s="265"/>
      <c r="G125" s="265"/>
      <c r="H125" s="265"/>
      <c r="I125" s="265"/>
      <c r="J125" s="265"/>
      <c r="K125" s="265"/>
      <c r="L125" s="266"/>
      <c r="M125" s="104">
        <f>M124+M102</f>
        <v>4687.9999999999991</v>
      </c>
      <c r="N125" s="44">
        <f>N102+N124</f>
        <v>4703</v>
      </c>
    </row>
    <row r="126" spans="1:16" s="7" customFormat="1" ht="18" x14ac:dyDescent="0.35">
      <c r="A126" s="45"/>
      <c r="B126" s="6"/>
      <c r="F126" s="46"/>
    </row>
    <row r="127" spans="1:16" s="41" customFormat="1" ht="20.399999999999999" customHeight="1" thickBot="1" x14ac:dyDescent="0.4">
      <c r="A127" s="261" t="s">
        <v>13</v>
      </c>
      <c r="B127" s="262"/>
      <c r="C127" s="262"/>
      <c r="D127" s="262"/>
      <c r="E127" s="262"/>
      <c r="F127" s="262"/>
      <c r="G127" s="262"/>
      <c r="H127" s="262"/>
      <c r="I127" s="262"/>
      <c r="J127" s="262"/>
      <c r="K127" s="262"/>
      <c r="L127" s="262"/>
      <c r="M127" s="262"/>
      <c r="N127" s="262"/>
      <c r="P127" s="107"/>
    </row>
    <row r="128" spans="1:16" s="7" customFormat="1" ht="83.4" customHeight="1" thickBot="1" x14ac:dyDescent="0.4">
      <c r="A128"/>
      <c r="B128"/>
      <c r="C128"/>
      <c r="D128"/>
      <c r="E128" s="248" t="s">
        <v>14</v>
      </c>
      <c r="F128" s="249"/>
      <c r="G128" s="249"/>
      <c r="H128" s="249"/>
      <c r="I128" s="249"/>
      <c r="J128" s="249"/>
      <c r="K128" s="249"/>
      <c r="L128" s="62"/>
      <c r="M128" s="63" t="s">
        <v>107</v>
      </c>
      <c r="N128" s="63" t="s">
        <v>273</v>
      </c>
    </row>
    <row r="129" spans="1:14" s="7" customFormat="1" ht="30" customHeight="1" thickBot="1" x14ac:dyDescent="0.4">
      <c r="A129"/>
      <c r="B129"/>
      <c r="C129"/>
      <c r="D129"/>
      <c r="E129" s="250" t="s">
        <v>108</v>
      </c>
      <c r="F129" s="251"/>
      <c r="G129" s="251"/>
      <c r="H129" s="251"/>
      <c r="I129" s="251"/>
      <c r="J129" s="251"/>
      <c r="K129" s="251"/>
      <c r="L129" s="252"/>
      <c r="M129" s="64"/>
      <c r="N129" s="64"/>
    </row>
    <row r="130" spans="1:14" s="7" customFormat="1" ht="30" customHeight="1" thickBot="1" x14ac:dyDescent="0.4">
      <c r="A130"/>
      <c r="B130"/>
      <c r="C130"/>
      <c r="D130"/>
      <c r="E130" s="223" t="s">
        <v>109</v>
      </c>
      <c r="F130" s="224"/>
      <c r="G130" s="224"/>
      <c r="H130" s="224"/>
      <c r="I130" s="224"/>
      <c r="J130" s="224"/>
      <c r="K130" s="224"/>
      <c r="L130" s="224"/>
      <c r="M130" s="68">
        <f>M131+M139+M140</f>
        <v>4687.9999999999991</v>
      </c>
      <c r="N130" s="68">
        <f>N131+N139+N140</f>
        <v>4702.9999999999991</v>
      </c>
    </row>
    <row r="131" spans="1:14" s="7" customFormat="1" ht="22.95" customHeight="1" thickBot="1" x14ac:dyDescent="0.4">
      <c r="A131"/>
      <c r="B131"/>
      <c r="C131"/>
      <c r="D131"/>
      <c r="E131" s="253" t="s">
        <v>110</v>
      </c>
      <c r="F131" s="254"/>
      <c r="G131" s="254"/>
      <c r="H131" s="254"/>
      <c r="I131" s="254"/>
      <c r="J131" s="254"/>
      <c r="K131" s="254"/>
      <c r="L131" s="255"/>
      <c r="M131" s="105">
        <f>SUM(M132:M138)</f>
        <v>4687.9999999999991</v>
      </c>
      <c r="N131" s="105">
        <f t="shared" ref="N131" si="30">SUM(N132:N138)</f>
        <v>4702.9999999999991</v>
      </c>
    </row>
    <row r="132" spans="1:14" s="7" customFormat="1" ht="21" customHeight="1" x14ac:dyDescent="0.4">
      <c r="A132"/>
      <c r="B132"/>
      <c r="C132"/>
      <c r="D132"/>
      <c r="E132" s="232" t="s">
        <v>235</v>
      </c>
      <c r="F132" s="233"/>
      <c r="G132" s="233"/>
      <c r="H132" s="233"/>
      <c r="I132" s="233"/>
      <c r="J132" s="233"/>
      <c r="K132" s="233"/>
      <c r="L132" s="256"/>
      <c r="M132" s="69"/>
      <c r="N132" s="69"/>
    </row>
    <row r="133" spans="1:14" s="7" customFormat="1" ht="23.25" customHeight="1" x14ac:dyDescent="0.4">
      <c r="A133"/>
      <c r="B133"/>
      <c r="C133"/>
      <c r="D133"/>
      <c r="E133" s="240" t="s">
        <v>219</v>
      </c>
      <c r="F133" s="241"/>
      <c r="G133" s="241"/>
      <c r="H133" s="241"/>
      <c r="I133" s="241"/>
      <c r="J133" s="241"/>
      <c r="K133" s="241"/>
      <c r="L133" s="242"/>
      <c r="M133" s="69">
        <f xml:space="preserve"> SUMIF(L11:L120,"SML",M11:M120)</f>
        <v>0</v>
      </c>
      <c r="N133" s="69">
        <f xml:space="preserve"> SUMIF(L11:L120,"SML",N11:N120)</f>
        <v>0</v>
      </c>
    </row>
    <row r="134" spans="1:14" s="7" customFormat="1" ht="27" hidden="1" customHeight="1" x14ac:dyDescent="0.4">
      <c r="A134"/>
      <c r="B134"/>
      <c r="C134"/>
      <c r="D134"/>
      <c r="E134" s="240" t="s">
        <v>111</v>
      </c>
      <c r="F134" s="241"/>
      <c r="G134" s="241"/>
      <c r="H134" s="241"/>
      <c r="I134" s="241"/>
      <c r="J134" s="241"/>
      <c r="K134" s="241"/>
      <c r="L134" s="242"/>
      <c r="M134" s="69">
        <f xml:space="preserve"> SUMIF(L11:L120,"VSP",M11:M120)</f>
        <v>0</v>
      </c>
      <c r="N134" s="69">
        <f xml:space="preserve"> SUMIF(L11:L120,"VSP",N11:N120)</f>
        <v>0</v>
      </c>
    </row>
    <row r="135" spans="1:14" s="7" customFormat="1" ht="24.75" customHeight="1" x14ac:dyDescent="0.4">
      <c r="A135"/>
      <c r="B135"/>
      <c r="C135"/>
      <c r="D135"/>
      <c r="E135" s="240" t="s">
        <v>218</v>
      </c>
      <c r="F135" s="241"/>
      <c r="G135" s="241"/>
      <c r="H135" s="241"/>
      <c r="I135" s="241"/>
      <c r="J135" s="241"/>
      <c r="K135" s="241"/>
      <c r="L135" s="242"/>
      <c r="M135" s="69">
        <f xml:space="preserve"> SUMIF(L14:L123,"SBB",M14:M123)</f>
        <v>3030.4999999999991</v>
      </c>
      <c r="N135" s="69">
        <f xml:space="preserve"> SUMIF(L14:L123,"SBB",N14:N123)</f>
        <v>2979.7999999999993</v>
      </c>
    </row>
    <row r="136" spans="1:14" s="7" customFormat="1" ht="24" customHeight="1" x14ac:dyDescent="0.4">
      <c r="A136"/>
      <c r="B136"/>
      <c r="C136"/>
      <c r="D136"/>
      <c r="E136" s="240" t="s">
        <v>112</v>
      </c>
      <c r="F136" s="241"/>
      <c r="G136" s="241"/>
      <c r="H136" s="241"/>
      <c r="I136" s="241"/>
      <c r="J136" s="241"/>
      <c r="K136" s="241"/>
      <c r="L136" s="242"/>
      <c r="M136" s="69">
        <f xml:space="preserve"> SUMIF(L11:L120,"VB",M11:M120)</f>
        <v>1177.9999999999998</v>
      </c>
      <c r="N136" s="69">
        <f xml:space="preserve"> SUMIF(L11:L120,"VB",N11:N120)</f>
        <v>1223.7</v>
      </c>
    </row>
    <row r="137" spans="1:14" s="7" customFormat="1" ht="23.25" customHeight="1" x14ac:dyDescent="0.4">
      <c r="A137"/>
      <c r="B137"/>
      <c r="C137"/>
      <c r="D137"/>
      <c r="E137" s="240" t="s">
        <v>113</v>
      </c>
      <c r="F137" s="241"/>
      <c r="G137" s="241"/>
      <c r="H137" s="241"/>
      <c r="I137" s="241"/>
      <c r="J137" s="241"/>
      <c r="K137" s="241"/>
      <c r="L137" s="242"/>
      <c r="M137" s="69">
        <f xml:space="preserve"> SUMIF(L11:L120,"SPP",M11:M120)</f>
        <v>479.5</v>
      </c>
      <c r="N137" s="69">
        <f xml:space="preserve"> SUMIF(L11:L120,"SPP",N11:N120)</f>
        <v>499.5</v>
      </c>
    </row>
    <row r="138" spans="1:14" s="7" customFormat="1" ht="30" customHeight="1" x14ac:dyDescent="0.4">
      <c r="A138"/>
      <c r="B138"/>
      <c r="C138"/>
      <c r="D138"/>
      <c r="E138" s="240" t="s">
        <v>114</v>
      </c>
      <c r="F138" s="241"/>
      <c r="G138" s="241"/>
      <c r="H138" s="241"/>
      <c r="I138" s="241"/>
      <c r="J138" s="241"/>
      <c r="K138" s="241"/>
      <c r="L138" s="242"/>
      <c r="M138" s="69">
        <f xml:space="preserve"> SUMIF(L11:L120,"ESF",M11:M120)</f>
        <v>0</v>
      </c>
      <c r="N138" s="69">
        <f xml:space="preserve"> SUMIF(L11:L120,"ESF",N11:N120)</f>
        <v>0</v>
      </c>
    </row>
    <row r="139" spans="1:14" ht="20.25" customHeight="1" x14ac:dyDescent="0.4">
      <c r="B139"/>
      <c r="E139" s="217" t="s">
        <v>115</v>
      </c>
      <c r="F139" s="218"/>
      <c r="G139" s="218"/>
      <c r="H139" s="218"/>
      <c r="I139" s="218"/>
      <c r="J139" s="218"/>
      <c r="K139" s="218"/>
      <c r="L139" s="219"/>
      <c r="M139" s="70">
        <f xml:space="preserve"> SUMIF(L11:L120,"SL",M11:M120)</f>
        <v>0</v>
      </c>
      <c r="N139" s="70">
        <f xml:space="preserve"> SUMIF(M11:M120,"SL",N11:N120)</f>
        <v>0</v>
      </c>
    </row>
    <row r="140" spans="1:14" ht="20.25" customHeight="1" thickBot="1" x14ac:dyDescent="0.45">
      <c r="E140" s="220" t="s">
        <v>116</v>
      </c>
      <c r="F140" s="221"/>
      <c r="G140" s="221"/>
      <c r="H140" s="221"/>
      <c r="I140" s="221"/>
      <c r="J140" s="221"/>
      <c r="K140" s="221"/>
      <c r="L140" s="222"/>
      <c r="M140" s="70">
        <f xml:space="preserve"> SUMIF(L11:L120,"SVA",M11:M120)</f>
        <v>0</v>
      </c>
      <c r="N140" s="70">
        <f xml:space="preserve"> SUMIF(L11:L120,"SVA",N11:N120)</f>
        <v>0</v>
      </c>
    </row>
    <row r="141" spans="1:14" ht="20.25" customHeight="1" thickBot="1" x14ac:dyDescent="0.4">
      <c r="E141" s="223" t="s">
        <v>117</v>
      </c>
      <c r="F141" s="224"/>
      <c r="G141" s="224"/>
      <c r="H141" s="224"/>
      <c r="I141" s="224"/>
      <c r="J141" s="224"/>
      <c r="K141" s="224"/>
      <c r="L141" s="225"/>
      <c r="M141" s="68">
        <f>M142</f>
        <v>0</v>
      </c>
      <c r="N141" s="68">
        <f>N142</f>
        <v>0</v>
      </c>
    </row>
    <row r="142" spans="1:14" ht="20.25" customHeight="1" thickBot="1" x14ac:dyDescent="0.45">
      <c r="E142" s="226" t="s">
        <v>118</v>
      </c>
      <c r="F142" s="227"/>
      <c r="G142" s="227"/>
      <c r="H142" s="227"/>
      <c r="I142" s="227"/>
      <c r="J142" s="227"/>
      <c r="K142" s="227"/>
      <c r="L142" s="228"/>
      <c r="M142" s="71">
        <f xml:space="preserve"> SUMIF(L11:L120, "KTF",M11:M120)</f>
        <v>0</v>
      </c>
      <c r="N142" s="71">
        <f xml:space="preserve"> SUMIF(L11:L120, "KTF",N11:N120)</f>
        <v>0</v>
      </c>
    </row>
    <row r="143" spans="1:14" ht="20.25" customHeight="1" thickBot="1" x14ac:dyDescent="0.4">
      <c r="E143" s="229" t="s">
        <v>119</v>
      </c>
      <c r="F143" s="230"/>
      <c r="G143" s="230"/>
      <c r="H143" s="230"/>
      <c r="I143" s="230"/>
      <c r="J143" s="230"/>
      <c r="K143" s="230"/>
      <c r="L143" s="231"/>
      <c r="M143" s="72">
        <f>M141+M130</f>
        <v>4687.9999999999991</v>
      </c>
      <c r="N143" s="72">
        <f>N141+N130</f>
        <v>4702.9999999999991</v>
      </c>
    </row>
    <row r="144" spans="1:14" ht="21" customHeight="1" x14ac:dyDescent="0.4">
      <c r="E144" s="232" t="s">
        <v>120</v>
      </c>
      <c r="F144" s="233"/>
      <c r="G144" s="233"/>
      <c r="H144" s="233"/>
      <c r="I144" s="233"/>
      <c r="J144" s="233"/>
      <c r="K144" s="233"/>
      <c r="L144" s="233"/>
      <c r="M144" s="73"/>
      <c r="N144" s="74"/>
    </row>
    <row r="145" spans="5:14" ht="21" customHeight="1" thickBot="1" x14ac:dyDescent="0.4">
      <c r="E145" s="234" t="s">
        <v>121</v>
      </c>
      <c r="F145" s="235"/>
      <c r="G145" s="235"/>
      <c r="H145" s="235"/>
      <c r="I145" s="235"/>
      <c r="J145" s="235"/>
      <c r="K145" s="235"/>
      <c r="L145" s="236"/>
      <c r="M145" s="75">
        <f>M143</f>
        <v>4687.9999999999991</v>
      </c>
      <c r="N145" s="75">
        <f>N143</f>
        <v>4702.9999999999991</v>
      </c>
    </row>
    <row r="146" spans="5:14" ht="21" customHeight="1" x14ac:dyDescent="0.3"/>
    <row r="147" spans="5:14" ht="20.25" customHeight="1" x14ac:dyDescent="0.3"/>
    <row r="148" spans="5:14" ht="21" customHeight="1" x14ac:dyDescent="0.3"/>
    <row r="149" spans="5:14" ht="21" customHeight="1" x14ac:dyDescent="0.3"/>
  </sheetData>
  <mergeCells count="218">
    <mergeCell ref="F11:N11"/>
    <mergeCell ref="J26:J29"/>
    <mergeCell ref="K26:K29"/>
    <mergeCell ref="J30:J33"/>
    <mergeCell ref="K30:K33"/>
    <mergeCell ref="I55:I58"/>
    <mergeCell ref="K59:K62"/>
    <mergeCell ref="N74:N75"/>
    <mergeCell ref="I53:I54"/>
    <mergeCell ref="J55:J58"/>
    <mergeCell ref="H14:H40"/>
    <mergeCell ref="L74:L75"/>
    <mergeCell ref="I26:I29"/>
    <mergeCell ref="I30:I33"/>
    <mergeCell ref="I40:L40"/>
    <mergeCell ref="M74:M75"/>
    <mergeCell ref="K34:K36"/>
    <mergeCell ref="I37:I39"/>
    <mergeCell ref="J49:J52"/>
    <mergeCell ref="I74:I76"/>
    <mergeCell ref="K71:K73"/>
    <mergeCell ref="K43:K46"/>
    <mergeCell ref="I68:I70"/>
    <mergeCell ref="J68:J70"/>
    <mergeCell ref="N106:N107"/>
    <mergeCell ref="I84:I85"/>
    <mergeCell ref="J84:J85"/>
    <mergeCell ref="K84:K85"/>
    <mergeCell ref="I86:I88"/>
    <mergeCell ref="J86:J88"/>
    <mergeCell ref="I90:I92"/>
    <mergeCell ref="J90:J92"/>
    <mergeCell ref="K90:K92"/>
    <mergeCell ref="K86:K88"/>
    <mergeCell ref="I89:L89"/>
    <mergeCell ref="J94:J96"/>
    <mergeCell ref="K94:K96"/>
    <mergeCell ref="I97:I98"/>
    <mergeCell ref="I93:L93"/>
    <mergeCell ref="M106:M107"/>
    <mergeCell ref="K49:K52"/>
    <mergeCell ref="J47:J48"/>
    <mergeCell ref="I47:I48"/>
    <mergeCell ref="K47:K48"/>
    <mergeCell ref="I71:I73"/>
    <mergeCell ref="J71:J73"/>
    <mergeCell ref="J53:J54"/>
    <mergeCell ref="K53:K54"/>
    <mergeCell ref="E138:L138"/>
    <mergeCell ref="E100:L100"/>
    <mergeCell ref="F116:G121"/>
    <mergeCell ref="H116:H118"/>
    <mergeCell ref="H119:H121"/>
    <mergeCell ref="E128:K128"/>
    <mergeCell ref="E129:L129"/>
    <mergeCell ref="E130:L130"/>
    <mergeCell ref="E131:L131"/>
    <mergeCell ref="E132:L132"/>
    <mergeCell ref="I121:L121"/>
    <mergeCell ref="E122:L122"/>
    <mergeCell ref="A127:N127"/>
    <mergeCell ref="D123:L123"/>
    <mergeCell ref="C124:L124"/>
    <mergeCell ref="B125:L125"/>
    <mergeCell ref="E139:L139"/>
    <mergeCell ref="E140:L140"/>
    <mergeCell ref="E141:L141"/>
    <mergeCell ref="E142:L142"/>
    <mergeCell ref="E143:L143"/>
    <mergeCell ref="E144:L144"/>
    <mergeCell ref="E145:L145"/>
    <mergeCell ref="A106:A115"/>
    <mergeCell ref="A116:A121"/>
    <mergeCell ref="B116:B121"/>
    <mergeCell ref="C116:C121"/>
    <mergeCell ref="D116:D121"/>
    <mergeCell ref="E116:E121"/>
    <mergeCell ref="E134:L134"/>
    <mergeCell ref="E135:L135"/>
    <mergeCell ref="E136:L136"/>
    <mergeCell ref="E137:L137"/>
    <mergeCell ref="K116:K118"/>
    <mergeCell ref="I119:I120"/>
    <mergeCell ref="J119:J120"/>
    <mergeCell ref="K119:K120"/>
    <mergeCell ref="I116:I118"/>
    <mergeCell ref="J116:J118"/>
    <mergeCell ref="E133:L133"/>
    <mergeCell ref="A94:A99"/>
    <mergeCell ref="B94:B99"/>
    <mergeCell ref="I82:I83"/>
    <mergeCell ref="K80:K81"/>
    <mergeCell ref="J80:J81"/>
    <mergeCell ref="C94:C99"/>
    <mergeCell ref="D94:D99"/>
    <mergeCell ref="E94:E99"/>
    <mergeCell ref="I99:L99"/>
    <mergeCell ref="F94:G99"/>
    <mergeCell ref="A80:A89"/>
    <mergeCell ref="B80:B89"/>
    <mergeCell ref="C80:C89"/>
    <mergeCell ref="D80:D89"/>
    <mergeCell ref="E80:E89"/>
    <mergeCell ref="F80:G89"/>
    <mergeCell ref="A90:A93"/>
    <mergeCell ref="B90:B93"/>
    <mergeCell ref="C90:C93"/>
    <mergeCell ref="D90:D93"/>
    <mergeCell ref="E90:E93"/>
    <mergeCell ref="F90:G93"/>
    <mergeCell ref="A64:A79"/>
    <mergeCell ref="B64:B79"/>
    <mergeCell ref="C64:C79"/>
    <mergeCell ref="D64:D79"/>
    <mergeCell ref="E64:E79"/>
    <mergeCell ref="I63:L63"/>
    <mergeCell ref="I79:L79"/>
    <mergeCell ref="F64:G79"/>
    <mergeCell ref="A41:A63"/>
    <mergeCell ref="B41:B63"/>
    <mergeCell ref="C41:C63"/>
    <mergeCell ref="D41:D63"/>
    <mergeCell ref="E41:E63"/>
    <mergeCell ref="F41:G63"/>
    <mergeCell ref="I43:I46"/>
    <mergeCell ref="J43:J46"/>
    <mergeCell ref="H41:H63"/>
    <mergeCell ref="J41:J42"/>
    <mergeCell ref="K41:K42"/>
    <mergeCell ref="K55:K58"/>
    <mergeCell ref="I59:I62"/>
    <mergeCell ref="J59:J62"/>
    <mergeCell ref="I49:I52"/>
    <mergeCell ref="I41:I42"/>
    <mergeCell ref="F13:N13"/>
    <mergeCell ref="F103:N103"/>
    <mergeCell ref="F104:N104"/>
    <mergeCell ref="F105:N105"/>
    <mergeCell ref="F106:G115"/>
    <mergeCell ref="H106:H110"/>
    <mergeCell ref="H111:H115"/>
    <mergeCell ref="D101:L101"/>
    <mergeCell ref="C102:L102"/>
    <mergeCell ref="L106:L107"/>
    <mergeCell ref="I106:I110"/>
    <mergeCell ref="J106:J110"/>
    <mergeCell ref="K106:K110"/>
    <mergeCell ref="I80:I81"/>
    <mergeCell ref="J97:J98"/>
    <mergeCell ref="K97:K98"/>
    <mergeCell ref="I34:I36"/>
    <mergeCell ref="H90:H93"/>
    <mergeCell ref="I94:I96"/>
    <mergeCell ref="H80:H89"/>
    <mergeCell ref="H94:H99"/>
    <mergeCell ref="H64:H79"/>
    <mergeCell ref="K64:K65"/>
    <mergeCell ref="I64:I65"/>
    <mergeCell ref="J64:J65"/>
    <mergeCell ref="J77:J78"/>
    <mergeCell ref="I66:I67"/>
    <mergeCell ref="J66:J67"/>
    <mergeCell ref="K68:K70"/>
    <mergeCell ref="K66:K67"/>
    <mergeCell ref="J74:J76"/>
    <mergeCell ref="K74:K76"/>
    <mergeCell ref="J82:J83"/>
    <mergeCell ref="K82:K83"/>
    <mergeCell ref="I77:I78"/>
    <mergeCell ref="K77:K78"/>
    <mergeCell ref="I111:I112"/>
    <mergeCell ref="J111:J112"/>
    <mergeCell ref="K111:K112"/>
    <mergeCell ref="I115:L115"/>
    <mergeCell ref="B106:B115"/>
    <mergeCell ref="C106:C115"/>
    <mergeCell ref="D106:D115"/>
    <mergeCell ref="E106:E115"/>
    <mergeCell ref="I113:I114"/>
    <mergeCell ref="J113:J114"/>
    <mergeCell ref="K113:K114"/>
    <mergeCell ref="A14:A40"/>
    <mergeCell ref="B14:B40"/>
    <mergeCell ref="C14:C40"/>
    <mergeCell ref="D14:D40"/>
    <mergeCell ref="E14:E40"/>
    <mergeCell ref="F14:G40"/>
    <mergeCell ref="J37:J39"/>
    <mergeCell ref="K37:K39"/>
    <mergeCell ref="B8:B10"/>
    <mergeCell ref="C8:C10"/>
    <mergeCell ref="I22:I25"/>
    <mergeCell ref="J22:J25"/>
    <mergeCell ref="K22:K25"/>
    <mergeCell ref="D8:D10"/>
    <mergeCell ref="I14:I17"/>
    <mergeCell ref="J14:J17"/>
    <mergeCell ref="K14:K17"/>
    <mergeCell ref="I18:I21"/>
    <mergeCell ref="J18:J21"/>
    <mergeCell ref="F12:N12"/>
    <mergeCell ref="N8:N10"/>
    <mergeCell ref="K18:K21"/>
    <mergeCell ref="A8:A10"/>
    <mergeCell ref="J34:J36"/>
    <mergeCell ref="C2:L2"/>
    <mergeCell ref="I8:I10"/>
    <mergeCell ref="J8:J10"/>
    <mergeCell ref="K8:K10"/>
    <mergeCell ref="L8:L10"/>
    <mergeCell ref="E8:E10"/>
    <mergeCell ref="F8:G10"/>
    <mergeCell ref="A5:N5"/>
    <mergeCell ref="A6:N6"/>
    <mergeCell ref="A7:N7"/>
    <mergeCell ref="H8:H10"/>
    <mergeCell ref="M8:M10"/>
    <mergeCell ref="M4:N4"/>
  </mergeCells>
  <phoneticPr fontId="33" type="noConversion"/>
  <pageMargins left="0.7" right="0.7" top="0.75" bottom="0.75" header="0.3" footer="0.3"/>
  <pageSetup paperSize="9" scale="64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8075B-E96A-4F92-96EE-081148C68C04}">
  <sheetPr>
    <pageSetUpPr fitToPage="1"/>
  </sheetPr>
  <dimension ref="A1:G96"/>
  <sheetViews>
    <sheetView tabSelected="1" topLeftCell="A79" zoomScale="110" zoomScaleNormal="110" workbookViewId="0">
      <selection activeCell="H88" sqref="H88"/>
    </sheetView>
  </sheetViews>
  <sheetFormatPr defaultRowHeight="14.4" x14ac:dyDescent="0.3"/>
  <cols>
    <col min="1" max="1" width="23.109375" customWidth="1"/>
    <col min="2" max="2" width="30.88671875" customWidth="1"/>
    <col min="3" max="3" width="12.88671875" customWidth="1"/>
    <col min="4" max="4" width="11.6640625" customWidth="1"/>
    <col min="5" max="5" width="14" customWidth="1"/>
    <col min="6" max="6" width="7.33203125" hidden="1" customWidth="1"/>
  </cols>
  <sheetData>
    <row r="1" spans="1:5" s="66" customFormat="1" ht="29.25" customHeight="1" x14ac:dyDescent="0.3">
      <c r="A1" s="286" t="s">
        <v>123</v>
      </c>
      <c r="B1" s="65" t="s">
        <v>124</v>
      </c>
      <c r="C1" s="294" t="s">
        <v>277</v>
      </c>
      <c r="D1" s="294" t="s">
        <v>278</v>
      </c>
      <c r="E1" s="288" t="s">
        <v>125</v>
      </c>
    </row>
    <row r="2" spans="1:5" s="66" customFormat="1" ht="60" customHeight="1" thickBot="1" x14ac:dyDescent="0.35">
      <c r="A2" s="287"/>
      <c r="B2" s="67" t="s">
        <v>126</v>
      </c>
      <c r="C2" s="295"/>
      <c r="D2" s="295"/>
      <c r="E2" s="289"/>
    </row>
    <row r="3" spans="1:5" s="66" customFormat="1" ht="15" thickBot="1" x14ac:dyDescent="0.35">
      <c r="A3" s="82">
        <v>1</v>
      </c>
      <c r="B3" s="83">
        <v>2</v>
      </c>
      <c r="C3" s="109">
        <v>3</v>
      </c>
      <c r="D3" s="109">
        <v>4</v>
      </c>
      <c r="E3" s="83">
        <v>5</v>
      </c>
    </row>
    <row r="4" spans="1:5" s="66" customFormat="1" ht="15.75" customHeight="1" thickBot="1" x14ac:dyDescent="0.35">
      <c r="A4" s="290" t="s">
        <v>236</v>
      </c>
      <c r="B4" s="291"/>
      <c r="C4" s="291"/>
      <c r="D4" s="291"/>
      <c r="E4" s="292"/>
    </row>
    <row r="5" spans="1:5" s="66" customFormat="1" ht="22.95" customHeight="1" thickBot="1" x14ac:dyDescent="0.35">
      <c r="A5" s="283" t="s">
        <v>139</v>
      </c>
      <c r="B5" s="284"/>
      <c r="C5" s="284"/>
      <c r="D5" s="284"/>
      <c r="E5" s="293"/>
    </row>
    <row r="6" spans="1:5" s="66" customFormat="1" ht="45.75" customHeight="1" thickBot="1" x14ac:dyDescent="0.35">
      <c r="A6" s="84" t="s">
        <v>128</v>
      </c>
      <c r="B6" s="85" t="s">
        <v>237</v>
      </c>
      <c r="C6" s="86">
        <v>94</v>
      </c>
      <c r="D6" s="86">
        <v>95.65</v>
      </c>
      <c r="E6" s="86" t="s">
        <v>205</v>
      </c>
    </row>
    <row r="7" spans="1:5" s="66" customFormat="1" ht="50.25" customHeight="1" thickBot="1" x14ac:dyDescent="0.35">
      <c r="A7" s="84" t="s">
        <v>127</v>
      </c>
      <c r="B7" s="85" t="s">
        <v>129</v>
      </c>
      <c r="C7" s="86">
        <v>70</v>
      </c>
      <c r="D7" s="86">
        <v>67.59</v>
      </c>
      <c r="E7" s="86" t="s">
        <v>205</v>
      </c>
    </row>
    <row r="8" spans="1:5" s="66" customFormat="1" ht="63" customHeight="1" thickBot="1" x14ac:dyDescent="0.35">
      <c r="A8" s="84" t="s">
        <v>130</v>
      </c>
      <c r="B8" s="85" t="s">
        <v>238</v>
      </c>
      <c r="C8" s="86">
        <v>16</v>
      </c>
      <c r="D8" s="86">
        <v>18.62</v>
      </c>
      <c r="E8" s="86" t="s">
        <v>205</v>
      </c>
    </row>
    <row r="9" spans="1:5" s="66" customFormat="1" ht="51.75" customHeight="1" thickBot="1" x14ac:dyDescent="0.35">
      <c r="A9" s="84" t="s">
        <v>131</v>
      </c>
      <c r="B9" s="85" t="s">
        <v>239</v>
      </c>
      <c r="C9" s="86" t="s">
        <v>221</v>
      </c>
      <c r="D9" s="86" t="s">
        <v>221</v>
      </c>
      <c r="E9" s="86" t="s">
        <v>205</v>
      </c>
    </row>
    <row r="10" spans="1:5" s="66" customFormat="1" ht="41.25" customHeight="1" thickBot="1" x14ac:dyDescent="0.35">
      <c r="A10" s="84" t="s">
        <v>133</v>
      </c>
      <c r="B10" s="85" t="s">
        <v>132</v>
      </c>
      <c r="C10" s="86">
        <v>45</v>
      </c>
      <c r="D10" s="86">
        <v>45.45</v>
      </c>
      <c r="E10" s="86" t="s">
        <v>205</v>
      </c>
    </row>
    <row r="11" spans="1:5" s="66" customFormat="1" ht="15.75" customHeight="1" thickBot="1" x14ac:dyDescent="0.35">
      <c r="A11" s="283" t="s">
        <v>240</v>
      </c>
      <c r="B11" s="284"/>
      <c r="C11" s="284"/>
      <c r="D11" s="284"/>
      <c r="E11" s="293"/>
    </row>
    <row r="12" spans="1:5" s="66" customFormat="1" ht="15" thickBot="1" x14ac:dyDescent="0.35">
      <c r="A12" s="283" t="s">
        <v>140</v>
      </c>
      <c r="B12" s="284"/>
      <c r="C12" s="284"/>
      <c r="D12" s="284"/>
      <c r="E12" s="293"/>
    </row>
    <row r="13" spans="1:5" s="66" customFormat="1" ht="42" thickBot="1" x14ac:dyDescent="0.35">
      <c r="A13" s="84" t="s">
        <v>141</v>
      </c>
      <c r="B13" s="85" t="s">
        <v>228</v>
      </c>
      <c r="C13" s="86">
        <v>3</v>
      </c>
      <c r="D13" s="86">
        <v>3</v>
      </c>
      <c r="E13" s="86" t="s">
        <v>94</v>
      </c>
    </row>
    <row r="14" spans="1:5" s="66" customFormat="1" ht="15" hidden="1" thickBot="1" x14ac:dyDescent="0.35">
      <c r="A14" s="84"/>
      <c r="B14" s="85"/>
      <c r="C14" s="86"/>
      <c r="D14" s="86"/>
      <c r="E14" s="86"/>
    </row>
    <row r="15" spans="1:5" s="66" customFormat="1" ht="34.200000000000003" hidden="1" customHeight="1" thickBot="1" x14ac:dyDescent="0.35">
      <c r="A15" s="84"/>
      <c r="B15" s="85"/>
      <c r="C15" s="86"/>
      <c r="D15" s="86"/>
      <c r="E15" s="86"/>
    </row>
    <row r="16" spans="1:5" s="66" customFormat="1" ht="15" thickBot="1" x14ac:dyDescent="0.35">
      <c r="A16" s="283" t="s">
        <v>142</v>
      </c>
      <c r="B16" s="284"/>
      <c r="C16" s="284"/>
      <c r="D16" s="284"/>
      <c r="E16" s="293"/>
    </row>
    <row r="17" spans="1:5" s="66" customFormat="1" ht="41.4" customHeight="1" thickBot="1" x14ac:dyDescent="0.35">
      <c r="A17" s="84" t="s">
        <v>143</v>
      </c>
      <c r="B17" s="85" t="s">
        <v>228</v>
      </c>
      <c r="C17" s="86">
        <v>2</v>
      </c>
      <c r="D17" s="86">
        <v>2</v>
      </c>
      <c r="E17" s="86" t="s">
        <v>94</v>
      </c>
    </row>
    <row r="18" spans="1:5" ht="0.6" hidden="1" customHeight="1" thickBot="1" x14ac:dyDescent="0.35">
      <c r="A18" s="84"/>
      <c r="B18" s="85"/>
      <c r="C18" s="86"/>
      <c r="D18" s="86"/>
      <c r="E18" s="86"/>
    </row>
    <row r="19" spans="1:5" ht="15" hidden="1" thickBot="1" x14ac:dyDescent="0.35">
      <c r="A19" s="283" t="s">
        <v>144</v>
      </c>
      <c r="B19" s="284"/>
      <c r="C19" s="284"/>
      <c r="D19" s="284"/>
      <c r="E19" s="285"/>
    </row>
    <row r="20" spans="1:5" ht="18.600000000000001" hidden="1" customHeight="1" thickBot="1" x14ac:dyDescent="0.35">
      <c r="A20" s="84" t="s">
        <v>145</v>
      </c>
      <c r="B20" s="85" t="s">
        <v>36</v>
      </c>
      <c r="C20" s="86">
        <v>0</v>
      </c>
      <c r="D20" s="86">
        <v>0</v>
      </c>
      <c r="E20" s="86" t="s">
        <v>94</v>
      </c>
    </row>
    <row r="21" spans="1:5" ht="17.399999999999999" customHeight="1" thickBot="1" x14ac:dyDescent="0.35">
      <c r="A21" s="283" t="s">
        <v>146</v>
      </c>
      <c r="B21" s="284"/>
      <c r="C21" s="284"/>
      <c r="D21" s="284"/>
      <c r="E21" s="285"/>
    </row>
    <row r="22" spans="1:5" ht="15" thickBot="1" x14ac:dyDescent="0.35">
      <c r="A22" s="84" t="s">
        <v>147</v>
      </c>
      <c r="B22" s="85" t="s">
        <v>241</v>
      </c>
      <c r="C22" s="86">
        <v>145</v>
      </c>
      <c r="D22" s="86">
        <v>145</v>
      </c>
      <c r="E22" s="86" t="s">
        <v>94</v>
      </c>
    </row>
    <row r="23" spans="1:5" ht="15" thickBot="1" x14ac:dyDescent="0.35">
      <c r="A23" s="84" t="s">
        <v>148</v>
      </c>
      <c r="B23" s="85" t="s">
        <v>242</v>
      </c>
      <c r="C23" s="86">
        <v>18</v>
      </c>
      <c r="D23" s="86">
        <v>18</v>
      </c>
      <c r="E23" s="86" t="s">
        <v>94</v>
      </c>
    </row>
    <row r="24" spans="1:5" ht="28.2" thickBot="1" x14ac:dyDescent="0.35">
      <c r="A24" s="84" t="s">
        <v>149</v>
      </c>
      <c r="B24" s="85" t="s">
        <v>134</v>
      </c>
      <c r="C24" s="86">
        <v>80</v>
      </c>
      <c r="D24" s="86">
        <v>80</v>
      </c>
      <c r="E24" s="86" t="s">
        <v>94</v>
      </c>
    </row>
    <row r="25" spans="1:5" ht="28.2" thickBot="1" x14ac:dyDescent="0.35">
      <c r="A25" s="84" t="s">
        <v>150</v>
      </c>
      <c r="B25" s="85" t="s">
        <v>229</v>
      </c>
      <c r="C25" s="86">
        <v>50</v>
      </c>
      <c r="D25" s="86">
        <v>57.14</v>
      </c>
      <c r="E25" s="86" t="s">
        <v>94</v>
      </c>
    </row>
    <row r="26" spans="1:5" ht="42" thickBot="1" x14ac:dyDescent="0.35">
      <c r="A26" s="84" t="s">
        <v>151</v>
      </c>
      <c r="B26" s="85" t="s">
        <v>262</v>
      </c>
      <c r="C26" s="86">
        <v>8.51</v>
      </c>
      <c r="D26" s="86">
        <v>8.3800000000000008</v>
      </c>
      <c r="E26" s="86" t="s">
        <v>94</v>
      </c>
    </row>
    <row r="27" spans="1:5" ht="15" thickBot="1" x14ac:dyDescent="0.35">
      <c r="A27" s="283" t="s">
        <v>152</v>
      </c>
      <c r="B27" s="284"/>
      <c r="C27" s="284"/>
      <c r="D27" s="284"/>
      <c r="E27" s="285"/>
    </row>
    <row r="28" spans="1:5" ht="15" thickBot="1" x14ac:dyDescent="0.35">
      <c r="A28" s="84" t="s">
        <v>153</v>
      </c>
      <c r="B28" s="85" t="s">
        <v>242</v>
      </c>
      <c r="C28" s="86">
        <v>55</v>
      </c>
      <c r="D28" s="86">
        <v>55</v>
      </c>
      <c r="E28" s="86" t="s">
        <v>94</v>
      </c>
    </row>
    <row r="29" spans="1:5" ht="28.2" thickBot="1" x14ac:dyDescent="0.35">
      <c r="A29" s="84" t="s">
        <v>154</v>
      </c>
      <c r="B29" s="85" t="s">
        <v>134</v>
      </c>
      <c r="C29" s="86">
        <v>80</v>
      </c>
      <c r="D29" s="86">
        <v>80</v>
      </c>
      <c r="E29" s="86" t="s">
        <v>94</v>
      </c>
    </row>
    <row r="30" spans="1:5" ht="68.400000000000006" customHeight="1" thickBot="1" x14ac:dyDescent="0.35">
      <c r="A30" s="84" t="s">
        <v>155</v>
      </c>
      <c r="B30" s="85" t="s">
        <v>263</v>
      </c>
      <c r="C30" s="86">
        <v>24.2</v>
      </c>
      <c r="D30" s="86">
        <v>18.899999999999999</v>
      </c>
      <c r="E30" s="86" t="s">
        <v>94</v>
      </c>
    </row>
    <row r="31" spans="1:5" ht="28.2" hidden="1" customHeight="1" thickBot="1" x14ac:dyDescent="0.35">
      <c r="A31" s="283" t="s">
        <v>156</v>
      </c>
      <c r="B31" s="284"/>
      <c r="C31" s="284"/>
      <c r="D31" s="284"/>
      <c r="E31" s="285"/>
    </row>
    <row r="32" spans="1:5" ht="27" hidden="1" customHeight="1" thickBot="1" x14ac:dyDescent="0.35">
      <c r="A32" s="84" t="s">
        <v>224</v>
      </c>
      <c r="B32" s="85" t="s">
        <v>223</v>
      </c>
      <c r="C32" s="86">
        <v>136</v>
      </c>
      <c r="D32" s="86">
        <v>136</v>
      </c>
      <c r="E32" s="86" t="s">
        <v>94</v>
      </c>
    </row>
    <row r="33" spans="1:5" ht="37.950000000000003" hidden="1" customHeight="1" thickBot="1" x14ac:dyDescent="0.35">
      <c r="A33" s="84" t="s">
        <v>225</v>
      </c>
      <c r="B33" s="85" t="s">
        <v>222</v>
      </c>
      <c r="C33" s="86">
        <v>1</v>
      </c>
      <c r="D33" s="86">
        <v>1</v>
      </c>
      <c r="E33" s="86" t="s">
        <v>94</v>
      </c>
    </row>
    <row r="34" spans="1:5" ht="15" hidden="1" customHeight="1" thickBot="1" x14ac:dyDescent="0.35">
      <c r="A34" s="84" t="s">
        <v>226</v>
      </c>
      <c r="B34" s="85" t="s">
        <v>227</v>
      </c>
      <c r="C34" s="86">
        <v>1</v>
      </c>
      <c r="D34" s="86">
        <v>1</v>
      </c>
      <c r="E34" s="86" t="s">
        <v>94</v>
      </c>
    </row>
    <row r="35" spans="1:5" ht="28.5" customHeight="1" thickBot="1" x14ac:dyDescent="0.35">
      <c r="A35" s="283" t="s">
        <v>272</v>
      </c>
      <c r="B35" s="284"/>
      <c r="C35" s="284"/>
      <c r="D35" s="284"/>
      <c r="E35" s="285"/>
    </row>
    <row r="36" spans="1:5" ht="26.4" customHeight="1" thickBot="1" x14ac:dyDescent="0.35">
      <c r="A36" s="84" t="s">
        <v>270</v>
      </c>
      <c r="B36" s="85" t="s">
        <v>271</v>
      </c>
      <c r="C36" s="86">
        <v>1</v>
      </c>
      <c r="D36" s="86">
        <v>1</v>
      </c>
      <c r="E36" s="86" t="s">
        <v>94</v>
      </c>
    </row>
    <row r="37" spans="1:5" ht="0.6" hidden="1" customHeight="1" thickBot="1" x14ac:dyDescent="0.35">
      <c r="A37" s="283" t="s">
        <v>157</v>
      </c>
      <c r="B37" s="284"/>
      <c r="C37" s="284"/>
      <c r="D37" s="284"/>
      <c r="E37" s="285"/>
    </row>
    <row r="38" spans="1:5" ht="1.2" hidden="1" customHeight="1" thickBot="1" x14ac:dyDescent="0.35">
      <c r="A38" s="84" t="s">
        <v>158</v>
      </c>
      <c r="B38" s="85" t="s">
        <v>230</v>
      </c>
      <c r="C38" s="86">
        <v>0</v>
      </c>
      <c r="D38" s="86">
        <v>0</v>
      </c>
      <c r="E38" s="86" t="s">
        <v>96</v>
      </c>
    </row>
    <row r="39" spans="1:5" ht="15" thickBot="1" x14ac:dyDescent="0.35">
      <c r="A39" s="283" t="s">
        <v>159</v>
      </c>
      <c r="B39" s="284"/>
      <c r="C39" s="284"/>
      <c r="D39" s="284"/>
      <c r="E39" s="285"/>
    </row>
    <row r="40" spans="1:5" ht="15" thickBot="1" x14ac:dyDescent="0.35">
      <c r="A40" s="84" t="s">
        <v>160</v>
      </c>
      <c r="B40" s="85" t="s">
        <v>243</v>
      </c>
      <c r="C40" s="86">
        <v>115</v>
      </c>
      <c r="D40" s="86">
        <v>115</v>
      </c>
      <c r="E40" s="86" t="s">
        <v>96</v>
      </c>
    </row>
    <row r="41" spans="1:5" ht="28.2" thickBot="1" x14ac:dyDescent="0.35">
      <c r="A41" s="84" t="s">
        <v>161</v>
      </c>
      <c r="B41" s="85" t="s">
        <v>134</v>
      </c>
      <c r="C41" s="86">
        <v>80</v>
      </c>
      <c r="D41" s="86">
        <v>80</v>
      </c>
      <c r="E41" s="86" t="s">
        <v>96</v>
      </c>
    </row>
    <row r="42" spans="1:5" ht="18.75" customHeight="1" thickBot="1" x14ac:dyDescent="0.35">
      <c r="A42" s="283" t="s">
        <v>162</v>
      </c>
      <c r="B42" s="284"/>
      <c r="C42" s="284"/>
      <c r="D42" s="284"/>
      <c r="E42" s="285"/>
    </row>
    <row r="43" spans="1:5" ht="15" thickBot="1" x14ac:dyDescent="0.35">
      <c r="A43" s="84" t="s">
        <v>163</v>
      </c>
      <c r="B43" s="85" t="s">
        <v>243</v>
      </c>
      <c r="C43" s="86">
        <v>70</v>
      </c>
      <c r="D43" s="86">
        <v>56</v>
      </c>
      <c r="E43" s="86" t="s">
        <v>96</v>
      </c>
    </row>
    <row r="44" spans="1:5" ht="36" customHeight="1" thickBot="1" x14ac:dyDescent="0.35">
      <c r="A44" s="84" t="s">
        <v>164</v>
      </c>
      <c r="B44" s="85" t="s">
        <v>134</v>
      </c>
      <c r="C44" s="86">
        <v>80</v>
      </c>
      <c r="D44" s="86">
        <v>80</v>
      </c>
      <c r="E44" s="86" t="s">
        <v>96</v>
      </c>
    </row>
    <row r="45" spans="1:5" ht="14.25" customHeight="1" thickBot="1" x14ac:dyDescent="0.35">
      <c r="A45" s="283" t="s">
        <v>165</v>
      </c>
      <c r="B45" s="284"/>
      <c r="C45" s="284"/>
      <c r="D45" s="284"/>
      <c r="E45" s="285"/>
    </row>
    <row r="46" spans="1:5" ht="15" customHeight="1" thickBot="1" x14ac:dyDescent="0.35">
      <c r="A46" s="84" t="s">
        <v>166</v>
      </c>
      <c r="B46" s="85" t="s">
        <v>244</v>
      </c>
      <c r="C46" s="86">
        <v>80</v>
      </c>
      <c r="D46" s="86">
        <v>75</v>
      </c>
      <c r="E46" s="86" t="s">
        <v>96</v>
      </c>
    </row>
    <row r="47" spans="1:5" ht="15" customHeight="1" thickBot="1" x14ac:dyDescent="0.35">
      <c r="A47" s="283" t="s">
        <v>167</v>
      </c>
      <c r="B47" s="284"/>
      <c r="C47" s="284"/>
      <c r="D47" s="284"/>
      <c r="E47" s="285"/>
    </row>
    <row r="48" spans="1:5" ht="15" thickBot="1" x14ac:dyDescent="0.35">
      <c r="A48" s="84" t="s">
        <v>168</v>
      </c>
      <c r="B48" s="85" t="s">
        <v>245</v>
      </c>
      <c r="C48" s="86">
        <v>2</v>
      </c>
      <c r="D48" s="86">
        <v>2</v>
      </c>
      <c r="E48" s="86" t="s">
        <v>96</v>
      </c>
    </row>
    <row r="49" spans="1:5" ht="15" hidden="1" thickBot="1" x14ac:dyDescent="0.35">
      <c r="A49" s="283" t="s">
        <v>169</v>
      </c>
      <c r="B49" s="284"/>
      <c r="C49" s="284"/>
      <c r="D49" s="284"/>
      <c r="E49" s="285"/>
    </row>
    <row r="50" spans="1:5" ht="14.4" hidden="1" customHeight="1" thickBot="1" x14ac:dyDescent="0.35">
      <c r="A50" s="84" t="s">
        <v>170</v>
      </c>
      <c r="B50" s="85" t="s">
        <v>46</v>
      </c>
      <c r="C50" s="86">
        <v>0</v>
      </c>
      <c r="D50" s="86">
        <v>0</v>
      </c>
      <c r="E50" s="86" t="s">
        <v>96</v>
      </c>
    </row>
    <row r="51" spans="1:5" ht="15" thickBot="1" x14ac:dyDescent="0.35">
      <c r="A51" s="283" t="s">
        <v>171</v>
      </c>
      <c r="B51" s="284"/>
      <c r="C51" s="284"/>
      <c r="D51" s="284"/>
      <c r="E51" s="285"/>
    </row>
    <row r="52" spans="1:5" ht="13.95" customHeight="1" thickBot="1" x14ac:dyDescent="0.35">
      <c r="A52" s="84" t="s">
        <v>172</v>
      </c>
      <c r="B52" s="85" t="s">
        <v>246</v>
      </c>
      <c r="C52" s="86">
        <v>4</v>
      </c>
      <c r="D52" s="86">
        <v>6</v>
      </c>
      <c r="E52" s="86" t="s">
        <v>206</v>
      </c>
    </row>
    <row r="53" spans="1:5" ht="15" hidden="1" thickBot="1" x14ac:dyDescent="0.35">
      <c r="A53" s="283" t="s">
        <v>173</v>
      </c>
      <c r="B53" s="284"/>
      <c r="C53" s="284"/>
      <c r="D53" s="284"/>
      <c r="E53" s="285"/>
    </row>
    <row r="54" spans="1:5" ht="28.2" hidden="1" thickBot="1" x14ac:dyDescent="0.35">
      <c r="A54" s="84" t="s">
        <v>174</v>
      </c>
      <c r="B54" s="85" t="s">
        <v>41</v>
      </c>
      <c r="C54" s="86">
        <v>1</v>
      </c>
      <c r="D54" s="86">
        <v>1</v>
      </c>
      <c r="E54" s="86" t="s">
        <v>206</v>
      </c>
    </row>
    <row r="55" spans="1:5" ht="15" customHeight="1" thickBot="1" x14ac:dyDescent="0.35">
      <c r="A55" s="283" t="s">
        <v>175</v>
      </c>
      <c r="B55" s="284"/>
      <c r="C55" s="284"/>
      <c r="D55" s="284"/>
      <c r="E55" s="285"/>
    </row>
    <row r="56" spans="1:5" ht="29.4" customHeight="1" thickBot="1" x14ac:dyDescent="0.35">
      <c r="A56" s="84" t="s">
        <v>176</v>
      </c>
      <c r="B56" s="85" t="s">
        <v>247</v>
      </c>
      <c r="C56" s="86">
        <v>25</v>
      </c>
      <c r="D56" s="86">
        <v>27</v>
      </c>
      <c r="E56" s="86" t="s">
        <v>206</v>
      </c>
    </row>
    <row r="57" spans="1:5" ht="15" hidden="1" thickBot="1" x14ac:dyDescent="0.35">
      <c r="A57" s="283" t="s">
        <v>177</v>
      </c>
      <c r="B57" s="284"/>
      <c r="C57" s="284"/>
      <c r="D57" s="284"/>
      <c r="E57" s="285"/>
    </row>
    <row r="58" spans="1:5" ht="28.2" hidden="1" thickBot="1" x14ac:dyDescent="0.35">
      <c r="A58" s="84" t="s">
        <v>178</v>
      </c>
      <c r="B58" s="85" t="s">
        <v>248</v>
      </c>
      <c r="C58" s="86">
        <v>1</v>
      </c>
      <c r="D58" s="86">
        <v>1</v>
      </c>
      <c r="E58" s="86" t="s">
        <v>206</v>
      </c>
    </row>
    <row r="59" spans="1:5" ht="15" hidden="1" thickBot="1" x14ac:dyDescent="0.35">
      <c r="A59" s="283" t="s">
        <v>179</v>
      </c>
      <c r="B59" s="284"/>
      <c r="C59" s="284"/>
      <c r="D59" s="284"/>
      <c r="E59" s="285"/>
    </row>
    <row r="60" spans="1:5" ht="15" hidden="1" customHeight="1" thickBot="1" x14ac:dyDescent="0.35">
      <c r="A60" s="84" t="s">
        <v>180</v>
      </c>
      <c r="B60" s="85" t="s">
        <v>249</v>
      </c>
      <c r="C60" s="86">
        <v>1</v>
      </c>
      <c r="D60" s="86">
        <v>1</v>
      </c>
      <c r="E60" s="86" t="s">
        <v>206</v>
      </c>
    </row>
    <row r="61" spans="1:5" ht="28.5" customHeight="1" thickBot="1" x14ac:dyDescent="0.35">
      <c r="A61" s="283" t="s">
        <v>181</v>
      </c>
      <c r="B61" s="284"/>
      <c r="C61" s="284"/>
      <c r="D61" s="284"/>
      <c r="E61" s="285"/>
    </row>
    <row r="62" spans="1:5" ht="33" customHeight="1" thickBot="1" x14ac:dyDescent="0.35">
      <c r="A62" s="84" t="s">
        <v>182</v>
      </c>
      <c r="B62" s="85" t="s">
        <v>250</v>
      </c>
      <c r="C62" s="86">
        <v>15</v>
      </c>
      <c r="D62" s="86" t="s">
        <v>221</v>
      </c>
      <c r="E62" s="86" t="s">
        <v>206</v>
      </c>
    </row>
    <row r="63" spans="1:5" ht="15" thickBot="1" x14ac:dyDescent="0.35">
      <c r="A63" s="283" t="s">
        <v>183</v>
      </c>
      <c r="B63" s="284"/>
      <c r="C63" s="284"/>
      <c r="D63" s="284"/>
      <c r="E63" s="285"/>
    </row>
    <row r="64" spans="1:5" ht="16.2" customHeight="1" thickBot="1" x14ac:dyDescent="0.35">
      <c r="A64" s="84" t="s">
        <v>184</v>
      </c>
      <c r="B64" s="85" t="s">
        <v>12</v>
      </c>
      <c r="C64" s="86">
        <v>1</v>
      </c>
      <c r="D64" s="86">
        <v>1</v>
      </c>
      <c r="E64" s="86" t="s">
        <v>207</v>
      </c>
    </row>
    <row r="65" spans="1:5" ht="15" hidden="1" thickBot="1" x14ac:dyDescent="0.35">
      <c r="A65" s="283" t="s">
        <v>185</v>
      </c>
      <c r="B65" s="284"/>
      <c r="C65" s="284"/>
      <c r="D65" s="284"/>
      <c r="E65" s="285"/>
    </row>
    <row r="66" spans="1:5" ht="15" hidden="1" thickBot="1" x14ac:dyDescent="0.35">
      <c r="A66" s="84" t="s">
        <v>186</v>
      </c>
      <c r="B66" s="85" t="s">
        <v>35</v>
      </c>
      <c r="C66" s="86">
        <v>2</v>
      </c>
      <c r="D66" s="86">
        <v>3</v>
      </c>
      <c r="E66" s="86" t="s">
        <v>207</v>
      </c>
    </row>
    <row r="67" spans="1:5" ht="19.2" hidden="1" customHeight="1" thickBot="1" x14ac:dyDescent="0.35">
      <c r="A67" s="84" t="s">
        <v>187</v>
      </c>
      <c r="B67" s="85" t="s">
        <v>251</v>
      </c>
      <c r="C67" s="86">
        <v>30</v>
      </c>
      <c r="D67" s="86">
        <v>30</v>
      </c>
      <c r="E67" s="86" t="s">
        <v>207</v>
      </c>
    </row>
    <row r="68" spans="1:5" ht="21" customHeight="1" thickBot="1" x14ac:dyDescent="0.35">
      <c r="A68" s="283" t="s">
        <v>188</v>
      </c>
      <c r="B68" s="284"/>
      <c r="C68" s="284"/>
      <c r="D68" s="284"/>
      <c r="E68" s="285"/>
    </row>
    <row r="69" spans="1:5" ht="15" thickBot="1" x14ac:dyDescent="0.35">
      <c r="A69" s="84" t="s">
        <v>189</v>
      </c>
      <c r="B69" s="85" t="s">
        <v>264</v>
      </c>
      <c r="C69" s="86">
        <v>3</v>
      </c>
      <c r="D69" s="86">
        <v>3</v>
      </c>
      <c r="E69" s="86" t="s">
        <v>207</v>
      </c>
    </row>
    <row r="70" spans="1:5" ht="15" thickBot="1" x14ac:dyDescent="0.35">
      <c r="A70" s="283" t="s">
        <v>190</v>
      </c>
      <c r="B70" s="284"/>
      <c r="C70" s="284"/>
      <c r="D70" s="284"/>
      <c r="E70" s="285"/>
    </row>
    <row r="71" spans="1:5" ht="18.600000000000001" customHeight="1" thickBot="1" x14ac:dyDescent="0.35">
      <c r="A71" s="84" t="s">
        <v>191</v>
      </c>
      <c r="B71" s="85" t="s">
        <v>252</v>
      </c>
      <c r="C71" s="86">
        <v>2</v>
      </c>
      <c r="D71" s="86">
        <v>0</v>
      </c>
      <c r="E71" s="86" t="s">
        <v>208</v>
      </c>
    </row>
    <row r="72" spans="1:5" ht="15" customHeight="1" thickBot="1" x14ac:dyDescent="0.35">
      <c r="A72" s="84" t="s">
        <v>192</v>
      </c>
      <c r="B72" s="85" t="s">
        <v>251</v>
      </c>
      <c r="C72" s="86">
        <v>20</v>
      </c>
      <c r="D72" s="86">
        <v>0</v>
      </c>
      <c r="E72" s="86" t="s">
        <v>208</v>
      </c>
    </row>
    <row r="73" spans="1:5" ht="14.25" customHeight="1" thickBot="1" x14ac:dyDescent="0.35">
      <c r="A73" s="283" t="s">
        <v>193</v>
      </c>
      <c r="B73" s="284"/>
      <c r="C73" s="284"/>
      <c r="D73" s="284"/>
      <c r="E73" s="285"/>
    </row>
    <row r="74" spans="1:5" ht="16.2" customHeight="1" thickBot="1" x14ac:dyDescent="0.35">
      <c r="A74" s="84" t="s">
        <v>194</v>
      </c>
      <c r="B74" s="85" t="s">
        <v>253</v>
      </c>
      <c r="C74" s="86">
        <v>2</v>
      </c>
      <c r="D74" s="86">
        <v>2</v>
      </c>
      <c r="E74" s="86" t="s">
        <v>209</v>
      </c>
    </row>
    <row r="75" spans="1:5" ht="15.6" customHeight="1" thickBot="1" x14ac:dyDescent="0.35">
      <c r="A75" s="283" t="s">
        <v>195</v>
      </c>
      <c r="B75" s="284"/>
      <c r="C75" s="284"/>
      <c r="D75" s="284"/>
      <c r="E75" s="285"/>
    </row>
    <row r="76" spans="1:5" ht="38.25" customHeight="1" thickBot="1" x14ac:dyDescent="0.35">
      <c r="A76" s="84" t="s">
        <v>196</v>
      </c>
      <c r="B76" s="85" t="s">
        <v>254</v>
      </c>
      <c r="C76" s="86">
        <v>8</v>
      </c>
      <c r="D76" s="86">
        <v>1</v>
      </c>
      <c r="E76" s="86" t="s">
        <v>209</v>
      </c>
    </row>
    <row r="77" spans="1:5" ht="15" thickBot="1" x14ac:dyDescent="0.35">
      <c r="A77" s="283" t="s">
        <v>197</v>
      </c>
      <c r="B77" s="284"/>
      <c r="C77" s="284"/>
      <c r="D77" s="284"/>
      <c r="E77" s="285"/>
    </row>
    <row r="78" spans="1:5" ht="28.2" thickBot="1" x14ac:dyDescent="0.35">
      <c r="A78" s="84" t="s">
        <v>135</v>
      </c>
      <c r="B78" s="85" t="s">
        <v>255</v>
      </c>
      <c r="C78" s="86">
        <v>80</v>
      </c>
      <c r="D78" s="86">
        <v>80</v>
      </c>
      <c r="E78" s="86" t="s">
        <v>210</v>
      </c>
    </row>
    <row r="79" spans="1:5" ht="28.2" thickBot="1" x14ac:dyDescent="0.35">
      <c r="A79" s="84" t="s">
        <v>136</v>
      </c>
      <c r="B79" s="85" t="s">
        <v>137</v>
      </c>
      <c r="C79" s="86">
        <v>10</v>
      </c>
      <c r="D79" s="86">
        <v>9</v>
      </c>
      <c r="E79" s="86" t="s">
        <v>210</v>
      </c>
    </row>
    <row r="80" spans="1:5" ht="28.5" customHeight="1" thickBot="1" x14ac:dyDescent="0.35">
      <c r="A80" s="283" t="s">
        <v>256</v>
      </c>
      <c r="B80" s="284"/>
      <c r="C80" s="284"/>
      <c r="D80" s="284"/>
      <c r="E80" s="285"/>
    </row>
    <row r="81" spans="1:7" ht="14.25" customHeight="1" thickBot="1" x14ac:dyDescent="0.35">
      <c r="A81" s="283" t="s">
        <v>198</v>
      </c>
      <c r="B81" s="284"/>
      <c r="C81" s="284"/>
      <c r="D81" s="284"/>
      <c r="E81" s="285"/>
    </row>
    <row r="82" spans="1:7" ht="16.2" customHeight="1" thickBot="1" x14ac:dyDescent="0.35">
      <c r="A82" s="84" t="s">
        <v>199</v>
      </c>
      <c r="B82" s="85" t="s">
        <v>257</v>
      </c>
      <c r="C82" s="86">
        <v>2</v>
      </c>
      <c r="D82" s="86">
        <v>2</v>
      </c>
      <c r="E82" s="86" t="s">
        <v>211</v>
      </c>
    </row>
    <row r="83" spans="1:7" ht="39" customHeight="1" thickBot="1" x14ac:dyDescent="0.35">
      <c r="A83" s="84" t="s">
        <v>200</v>
      </c>
      <c r="B83" s="85" t="s">
        <v>258</v>
      </c>
      <c r="C83" s="86">
        <v>1</v>
      </c>
      <c r="D83" s="86">
        <v>0</v>
      </c>
      <c r="E83" s="86" t="s">
        <v>211</v>
      </c>
    </row>
    <row r="84" spans="1:7" ht="19.95" customHeight="1" thickBot="1" x14ac:dyDescent="0.35">
      <c r="A84" s="283" t="s">
        <v>201</v>
      </c>
      <c r="B84" s="284"/>
      <c r="C84" s="284"/>
      <c r="D84" s="284"/>
      <c r="E84" s="285"/>
    </row>
    <row r="85" spans="1:7" ht="18.600000000000001" customHeight="1" thickBot="1" x14ac:dyDescent="0.35">
      <c r="A85" s="84" t="s">
        <v>233</v>
      </c>
      <c r="B85" s="85" t="s">
        <v>259</v>
      </c>
      <c r="C85" s="86">
        <v>6</v>
      </c>
      <c r="D85" s="86">
        <v>6</v>
      </c>
      <c r="E85" s="86" t="s">
        <v>211</v>
      </c>
    </row>
    <row r="86" spans="1:7" ht="16.95" customHeight="1" thickBot="1" x14ac:dyDescent="0.35">
      <c r="A86" s="283" t="s">
        <v>260</v>
      </c>
      <c r="B86" s="284"/>
      <c r="C86" s="284"/>
      <c r="D86" s="284"/>
      <c r="E86" s="285"/>
    </row>
    <row r="87" spans="1:7" ht="15" thickBot="1" x14ac:dyDescent="0.35">
      <c r="A87" s="84" t="s">
        <v>234</v>
      </c>
      <c r="B87" s="85" t="s">
        <v>259</v>
      </c>
      <c r="C87" s="86">
        <v>1</v>
      </c>
      <c r="D87" s="86">
        <v>1</v>
      </c>
      <c r="E87" s="86" t="s">
        <v>211</v>
      </c>
    </row>
    <row r="88" spans="1:7" ht="14.25" customHeight="1" thickBot="1" x14ac:dyDescent="0.35">
      <c r="A88" s="283" t="s">
        <v>202</v>
      </c>
      <c r="B88" s="284"/>
      <c r="C88" s="284"/>
      <c r="D88" s="284"/>
      <c r="E88" s="285"/>
    </row>
    <row r="89" spans="1:7" ht="14.4" customHeight="1" thickBot="1" x14ac:dyDescent="0.35">
      <c r="A89" s="84" t="s">
        <v>203</v>
      </c>
      <c r="B89" s="85" t="s">
        <v>246</v>
      </c>
      <c r="C89" s="86">
        <v>16</v>
      </c>
      <c r="D89" s="86">
        <v>16</v>
      </c>
      <c r="E89" s="86" t="s">
        <v>212</v>
      </c>
    </row>
    <row r="90" spans="1:7" ht="1.2" customHeight="1" thickBot="1" x14ac:dyDescent="0.35">
      <c r="A90" s="84" t="s">
        <v>204</v>
      </c>
      <c r="B90" s="85" t="s">
        <v>261</v>
      </c>
      <c r="C90" s="86">
        <v>2</v>
      </c>
      <c r="D90" s="86">
        <v>2</v>
      </c>
      <c r="E90" s="86" t="s">
        <v>212</v>
      </c>
    </row>
    <row r="91" spans="1:7" x14ac:dyDescent="0.3">
      <c r="A91" s="296" t="s">
        <v>279</v>
      </c>
      <c r="B91" s="297"/>
      <c r="C91" s="297"/>
      <c r="D91" s="297"/>
      <c r="E91" s="297"/>
      <c r="F91" s="298"/>
      <c r="G91" s="117"/>
    </row>
    <row r="92" spans="1:7" ht="15" thickBot="1" x14ac:dyDescent="0.35">
      <c r="A92" s="114" t="s">
        <v>280</v>
      </c>
      <c r="B92" s="115" t="s">
        <v>281</v>
      </c>
      <c r="C92" s="116">
        <v>3</v>
      </c>
      <c r="D92" s="116">
        <v>3</v>
      </c>
      <c r="E92" s="116" t="s">
        <v>212</v>
      </c>
      <c r="F92" s="116"/>
    </row>
    <row r="96" spans="1:7" ht="16.2" customHeight="1" x14ac:dyDescent="0.3"/>
  </sheetData>
  <mergeCells count="39">
    <mergeCell ref="A77:E77"/>
    <mergeCell ref="A35:E35"/>
    <mergeCell ref="A91:F91"/>
    <mergeCell ref="A63:E63"/>
    <mergeCell ref="A53:E53"/>
    <mergeCell ref="A55:E55"/>
    <mergeCell ref="A57:E57"/>
    <mergeCell ref="A59:E59"/>
    <mergeCell ref="A61:E61"/>
    <mergeCell ref="A65:E65"/>
    <mergeCell ref="A81:E81"/>
    <mergeCell ref="A86:E86"/>
    <mergeCell ref="A68:E68"/>
    <mergeCell ref="A70:E70"/>
    <mergeCell ref="A88:E88"/>
    <mergeCell ref="A73:E73"/>
    <mergeCell ref="A75:E75"/>
    <mergeCell ref="A51:E51"/>
    <mergeCell ref="A39:E39"/>
    <mergeCell ref="A42:E42"/>
    <mergeCell ref="A45:E45"/>
    <mergeCell ref="A47:E47"/>
    <mergeCell ref="A49:E49"/>
    <mergeCell ref="A80:E80"/>
    <mergeCell ref="A84:E84"/>
    <mergeCell ref="A1:A2"/>
    <mergeCell ref="E1:E2"/>
    <mergeCell ref="A4:E4"/>
    <mergeCell ref="A19:E19"/>
    <mergeCell ref="A5:E5"/>
    <mergeCell ref="A12:E12"/>
    <mergeCell ref="A16:E16"/>
    <mergeCell ref="A11:E11"/>
    <mergeCell ref="C1:C2"/>
    <mergeCell ref="D1:D2"/>
    <mergeCell ref="A21:E21"/>
    <mergeCell ref="A27:E27"/>
    <mergeCell ref="A31:E31"/>
    <mergeCell ref="A37:E37"/>
  </mergeCells>
  <phoneticPr fontId="33" type="noConversion"/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Programa - 02</vt:lpstr>
      <vt:lpstr>Stebėsenos rodikliai</vt:lpstr>
      <vt:lpstr>'Stebėsenos rodikliai'!Print_Area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Baškevičienė</dc:creator>
  <cp:lastModifiedBy>Asta Baskeviciene</cp:lastModifiedBy>
  <cp:lastPrinted>2025-03-24T13:08:27Z</cp:lastPrinted>
  <dcterms:created xsi:type="dcterms:W3CDTF">2017-10-10T13:17:26Z</dcterms:created>
  <dcterms:modified xsi:type="dcterms:W3CDTF">2026-02-09T20:08:51Z</dcterms:modified>
</cp:coreProperties>
</file>